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9720" windowHeight="7320" activeTab="6"/>
  </bookViews>
  <sheets>
    <sheet name="PL" sheetId="1" r:id="rId1"/>
    <sheet name="Cover" sheetId="2" r:id="rId2"/>
    <sheet name="BS" sheetId="3" r:id="rId3"/>
    <sheet name="SICE" sheetId="4" r:id="rId4"/>
    <sheet name="CF" sheetId="5" r:id="rId5"/>
    <sheet name="Notes" sheetId="6" r:id="rId6"/>
    <sheet name="Notes (2)" sheetId="7" r:id="rId7"/>
  </sheets>
  <definedNames>
    <definedName name="_xlnm.Print_Area" localSheetId="2">'BS'!$A$1:$I$70</definedName>
    <definedName name="_xlnm.Print_Area" localSheetId="4">'CF'!$A$1:$J$60</definedName>
    <definedName name="_xlnm.Print_Area" localSheetId="5">'Notes'!$A$1:$P$159</definedName>
    <definedName name="_xlnm.Print_Area" localSheetId="6">'Notes (2)'!$A$1:$K$210</definedName>
    <definedName name="_xlnm.Print_Area" localSheetId="0">'PL'!$A$1:$I$51</definedName>
    <definedName name="_xlnm.Print_Area" localSheetId="3">'SICE'!$A$1:$L$54</definedName>
  </definedNames>
  <calcPr fullCalcOnLoad="1"/>
</workbook>
</file>

<file path=xl/sharedStrings.xml><?xml version="1.0" encoding="utf-8"?>
<sst xmlns="http://schemas.openxmlformats.org/spreadsheetml/2006/main" count="482" uniqueCount="423">
  <si>
    <t>As compared to the corresponding quarter ended 31 July 2004, the Group achieved an increase in revenue and</t>
  </si>
  <si>
    <t>As compared to the preceding quarter ended 30 April 2005, the Group recorded a decrease in revenue of</t>
  </si>
  <si>
    <t>5 - 7</t>
  </si>
  <si>
    <t>8 - 11</t>
  </si>
  <si>
    <t>There were no contingent liabilities incurred by the Company and Group since the last audited balance</t>
  </si>
  <si>
    <t>sheet date as at 30 April 2005 and up to the date of this announcement.</t>
  </si>
  <si>
    <t xml:space="preserve">Distribution of dividends </t>
  </si>
  <si>
    <t>3 months ended</t>
  </si>
  <si>
    <t>RM'000</t>
  </si>
  <si>
    <t>REVENUE</t>
  </si>
  <si>
    <t>Finance costs</t>
  </si>
  <si>
    <t>PROFIT BEFORE TAXATION</t>
  </si>
  <si>
    <t>TAXATION</t>
  </si>
  <si>
    <t>PROFIT AFTER TAXATION</t>
  </si>
  <si>
    <t xml:space="preserve"> -Diluted</t>
  </si>
  <si>
    <t xml:space="preserve"> </t>
  </si>
  <si>
    <t>CURRENT ASSETS</t>
  </si>
  <si>
    <t>Cash and bank balances</t>
  </si>
  <si>
    <t>CURRENT LIABILITIES</t>
  </si>
  <si>
    <t>Short term borrowings</t>
  </si>
  <si>
    <t>Taxation</t>
  </si>
  <si>
    <t>NET CURRENT ASSETS</t>
  </si>
  <si>
    <t>FINANCED BY:-</t>
  </si>
  <si>
    <t>SHARE CAPITAL</t>
  </si>
  <si>
    <t>Non-</t>
  </si>
  <si>
    <t>Distributable</t>
  </si>
  <si>
    <t>Total</t>
  </si>
  <si>
    <t>distributable</t>
  </si>
  <si>
    <t>Group</t>
  </si>
  <si>
    <t>Property, plant and equipment</t>
  </si>
  <si>
    <t>-   Malaysian taxation</t>
  </si>
  <si>
    <t>Page 3</t>
  </si>
  <si>
    <t>Interest income</t>
  </si>
  <si>
    <t>this announcement.</t>
  </si>
  <si>
    <t>qualification.</t>
  </si>
  <si>
    <t>The same accounting policies and methods of computation used in the preparation of the financial</t>
  </si>
  <si>
    <t>Total revenue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</si>
  <si>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</si>
  <si>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</si>
  <si>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</si>
  <si>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</si>
  <si>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</si>
  <si>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</si>
  <si>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</si>
  <si>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</si>
  <si>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</si>
  <si>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</si>
  <si>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</si>
  <si>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</si>
  <si>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</si>
  <si>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</si>
  <si>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 xml:space="preserve">    SHAREHOLDERS OF THE COMPANY</t>
  </si>
  <si>
    <t>B4</t>
  </si>
  <si>
    <t>B5</t>
  </si>
  <si>
    <t>B8</t>
  </si>
  <si>
    <t>B7</t>
  </si>
  <si>
    <t>B6</t>
  </si>
  <si>
    <t>B9</t>
  </si>
  <si>
    <t>B10</t>
  </si>
  <si>
    <t>B11</t>
  </si>
  <si>
    <t>B12</t>
  </si>
  <si>
    <t>B13</t>
  </si>
  <si>
    <t>Unallocated corporate expenses</t>
  </si>
  <si>
    <t>DIVIDEND PER SHARE (SEN)</t>
  </si>
  <si>
    <t>(b)</t>
  </si>
  <si>
    <t>(i)</t>
  </si>
  <si>
    <t>(ii)</t>
  </si>
  <si>
    <t>(iii)</t>
  </si>
  <si>
    <t>External</t>
  </si>
  <si>
    <t>Inter-</t>
  </si>
  <si>
    <t>segment</t>
  </si>
  <si>
    <t>Share of results in associates</t>
  </si>
  <si>
    <t>Share</t>
  </si>
  <si>
    <t>Subject:</t>
  </si>
  <si>
    <t>cc:</t>
  </si>
  <si>
    <t>Securities Commission</t>
  </si>
  <si>
    <t>CONDENSED CONSOLIDATED BALANCE SHEET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</si>
  <si>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</si>
  <si>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</si>
  <si>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</si>
  <si>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</si>
  <si>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Table of contents</t>
  </si>
  <si>
    <t>Page</t>
  </si>
  <si>
    <t>CONDENSED CONSOLIDATED CASH FLOW STATEMENT</t>
  </si>
  <si>
    <t>CONDENSED CONSOLIDATED STATEMENT OF CHANGES IN EQUITY</t>
  </si>
  <si>
    <t>Net assets per share (RM)</t>
  </si>
  <si>
    <t>Investment properties</t>
  </si>
  <si>
    <t>Investment in associated company</t>
  </si>
  <si>
    <t>Goodwill arising on consolidation</t>
  </si>
  <si>
    <t>RETAINED EARNINGS</t>
  </si>
  <si>
    <t xml:space="preserve">Cash and bank balances </t>
  </si>
  <si>
    <t>Profit before tax</t>
  </si>
  <si>
    <t>Our business operations are not significantly affected by seasonal or cyclical factors except for</t>
  </si>
  <si>
    <t>Net cash generated from operating activities</t>
  </si>
  <si>
    <t>Net cash used in financing activities</t>
  </si>
  <si>
    <t>RESULTS</t>
  </si>
  <si>
    <t>Berjaya Sports Toto Berhad</t>
  </si>
  <si>
    <t>(Company no: 9109-K)</t>
  </si>
  <si>
    <t>PROFIT FROM OPERATIONS</t>
  </si>
  <si>
    <t>Long term investments</t>
  </si>
  <si>
    <t>Inventories</t>
  </si>
  <si>
    <t>Deposits with financial institutions</t>
  </si>
  <si>
    <t>SHARE PREMIUM</t>
  </si>
  <si>
    <t>EXCHANGE RESERVE</t>
  </si>
  <si>
    <t>Less : TREASURY SHARES</t>
  </si>
  <si>
    <t>Treasury</t>
  </si>
  <si>
    <t>Exchange difference</t>
  </si>
  <si>
    <t xml:space="preserve">Cash and cash equivalents carried forward comprise </t>
  </si>
  <si>
    <t>The details of the share buy-back are as follows :</t>
  </si>
  <si>
    <t>Month</t>
  </si>
  <si>
    <t>Price per share (RM)</t>
  </si>
  <si>
    <t>Lowest</t>
  </si>
  <si>
    <t>Highest</t>
  </si>
  <si>
    <t>Average</t>
  </si>
  <si>
    <t>Number of shares</t>
  </si>
  <si>
    <t>Total consideration</t>
  </si>
  <si>
    <t>Amount</t>
  </si>
  <si>
    <t>TOTAL</t>
  </si>
  <si>
    <t>are as follows :</t>
  </si>
  <si>
    <t>-   Foreign countries taxation</t>
  </si>
  <si>
    <t>The particulars of the acquisition and disposal of quoted investments by the Group were as follows :</t>
  </si>
  <si>
    <t xml:space="preserve">On 23 January 2002, Berjaya Land Berhad ("BLB") gave the Company a written undertaking </t>
  </si>
  <si>
    <t>(RM'000)</t>
  </si>
  <si>
    <t xml:space="preserve">Income </t>
  </si>
  <si>
    <t>(sen)</t>
  </si>
  <si>
    <t xml:space="preserve">Earnings per share </t>
  </si>
  <si>
    <t>Basic earnings per share</t>
  </si>
  <si>
    <t xml:space="preserve">Number of shares used in  the </t>
  </si>
  <si>
    <t>Diluted earnings per share</t>
  </si>
  <si>
    <t xml:space="preserve">Weighted average number </t>
  </si>
  <si>
    <t xml:space="preserve">    of shares outstanding ('000)</t>
  </si>
  <si>
    <t xml:space="preserve">    calculation of diluted earnings per share</t>
  </si>
  <si>
    <t>Increase in net profit as a result of interest</t>
  </si>
  <si>
    <t xml:space="preserve">  expense saved from potential ICULS conversion</t>
  </si>
  <si>
    <t>Adjusted net profit for the period</t>
  </si>
  <si>
    <t>Number of shares from ICULS conversion</t>
  </si>
  <si>
    <t>Toto betting operations</t>
  </si>
  <si>
    <t>Operating profit</t>
  </si>
  <si>
    <t>Translation difference of</t>
  </si>
  <si>
    <t>Others</t>
  </si>
  <si>
    <t>Elimination : Intersegment Revenue</t>
  </si>
  <si>
    <t>Group (3-month period)</t>
  </si>
  <si>
    <t>our toto betting operations that may be positively impacted by the festive seasons.</t>
  </si>
  <si>
    <t>Net profit after tax</t>
  </si>
  <si>
    <t>The valuation of land and buildings have been brought forward without amendment from the previous</t>
  </si>
  <si>
    <t>Other than subsidiary companies with principal activities of property development, there were no</t>
  </si>
  <si>
    <t>Issue of shares</t>
  </si>
  <si>
    <t>Shares buyback</t>
  </si>
  <si>
    <t xml:space="preserve">          PREMIUM OVER ICULS BOUGHT BACK ("PREMIUM")</t>
  </si>
  <si>
    <t xml:space="preserve">There is no pending material litigation since the last annual balance sheet date up to the date of </t>
  </si>
  <si>
    <t>The Group has not entered into any financial instruments with off balance sheet risk since the last</t>
  </si>
  <si>
    <t>annual balance sheet date up to the date of this announcement.</t>
  </si>
  <si>
    <t>OPERATING ACTIVITIES</t>
  </si>
  <si>
    <t>INVESTING ACTIVITIES</t>
  </si>
  <si>
    <t>Acquisition of property, plant and equipment</t>
  </si>
  <si>
    <t>FINANCING ACTIVITIES</t>
  </si>
  <si>
    <t>Issue of ordinary shares</t>
  </si>
  <si>
    <t>Other payments for financing activities</t>
  </si>
  <si>
    <t>Receipts from customers</t>
  </si>
  <si>
    <t>Disposal of property, plant and equipment</t>
  </si>
  <si>
    <t>Dividends paid</t>
  </si>
  <si>
    <t>ICULS - EQUITY COMPONENT</t>
  </si>
  <si>
    <t xml:space="preserve">           STOCKS 2002 / 2012 ("ICULS") - LIABILITY COMPONENT</t>
  </si>
  <si>
    <t>EQUITY FUNDS</t>
  </si>
  <si>
    <t xml:space="preserve">     - Dilutive</t>
  </si>
  <si>
    <t xml:space="preserve">     - Basic</t>
  </si>
  <si>
    <t xml:space="preserve">NET EQUITY FUNDS </t>
  </si>
  <si>
    <t>8% IRREDEEMABLE CONVERTIBLE UNSECURED LOAN</t>
  </si>
  <si>
    <t>CAPITAL FUNDS</t>
  </si>
  <si>
    <t>ICULS interest paid</t>
  </si>
  <si>
    <t xml:space="preserve"> Basic  :  Net equity funds less ICULS - equity component divided by the number of outstanding shares in issue with voting rights.</t>
  </si>
  <si>
    <t>component</t>
  </si>
  <si>
    <t>ICULS-equity</t>
  </si>
  <si>
    <t>ICULS - equity component</t>
  </si>
  <si>
    <t>PROVISIONS</t>
  </si>
  <si>
    <t>The audit report of the Company's most recent annual audited financial statements does not contain any</t>
  </si>
  <si>
    <t>Liability</t>
  </si>
  <si>
    <t>Equity</t>
  </si>
  <si>
    <t>Conversion of ICULS into ordinary shares</t>
  </si>
  <si>
    <t>ICULS - liability component classified under other payables</t>
  </si>
  <si>
    <t>The status of conditions imposed by the Securities Commission pertaining to the issuance of ICULS</t>
  </si>
  <si>
    <t>Group level are as follows :</t>
  </si>
  <si>
    <t>Non-current</t>
  </si>
  <si>
    <t xml:space="preserve">    the following balance sheet amounts   :</t>
  </si>
  <si>
    <t>NON-CURRENT ASSETS</t>
  </si>
  <si>
    <t>The net tangible assets per share is calculated based on the following :</t>
  </si>
  <si>
    <t>The net assets per share is calculated based on the following :</t>
  </si>
  <si>
    <t xml:space="preserve">profits / (losses) on sale of properties and there were no profits / (losses) on sale of unquoted investments </t>
  </si>
  <si>
    <t>Reserves</t>
  </si>
  <si>
    <t>On 14 August 2003, the Company announced that BLB has informed the Company of its intention</t>
  </si>
  <si>
    <t>to undertake a placement of up to 200 million ordinary shares of RM1.00 each in the Company</t>
  </si>
  <si>
    <t xml:space="preserve">with the primary objective of paying down the inter-company advances owing to the Company. </t>
  </si>
  <si>
    <t>Based on the results for the period:-</t>
  </si>
  <si>
    <t>it undertakes to settle the outstanding advances within three years from the date of issue of the ICULS</t>
  </si>
  <si>
    <t xml:space="preserve">("Undertaking Letter") relating to the settlement arrangement for the inter-company advances whereby </t>
  </si>
  <si>
    <t>- First interim</t>
  </si>
  <si>
    <t>Distribution of dividends</t>
  </si>
  <si>
    <t>Investment related income</t>
  </si>
  <si>
    <t>Treasury shares acquired</t>
  </si>
  <si>
    <t>The quarterly financial report is not audited and has been prepared in compliance with MASB 26, Interim</t>
  </si>
  <si>
    <t>The quarterly financial report should be read in conjunction with the audited financial statements of the</t>
  </si>
  <si>
    <t>There were no other unusual items as a result of their nature, size or incidence that had affected assets,</t>
  </si>
  <si>
    <t>DEFERRED TAX LIABILITIES</t>
  </si>
  <si>
    <t>Net tangible assets per share (RM)      - Basic</t>
  </si>
  <si>
    <t>Total quoted long term investments at cost</t>
  </si>
  <si>
    <t>Total quoted long term investments at book value</t>
  </si>
  <si>
    <t>Total quoted long term investments at market value</t>
  </si>
  <si>
    <t>Tax recoverable</t>
  </si>
  <si>
    <t xml:space="preserve">Financial Reporting.  </t>
  </si>
  <si>
    <t>Listing Requirements of Bursa Malaysia Securities Berhad</t>
  </si>
  <si>
    <t xml:space="preserve">Additional Information Required by </t>
  </si>
  <si>
    <t xml:space="preserve">Minority interests  </t>
  </si>
  <si>
    <t>Long term receivable</t>
  </si>
  <si>
    <t>Deferred tax assets</t>
  </si>
  <si>
    <t>Receivables</t>
  </si>
  <si>
    <t>Amount due from affiliated companies</t>
  </si>
  <si>
    <t>Payables</t>
  </si>
  <si>
    <t>Amount due to affiliated companies</t>
  </si>
  <si>
    <t xml:space="preserve">MINORITY INTERESTS </t>
  </si>
  <si>
    <t>At 1 May 2004</t>
  </si>
  <si>
    <t xml:space="preserve">CASH &amp; CASH EQUIVALENTS AT 1 MAY </t>
  </si>
  <si>
    <t xml:space="preserve">Repayment of borrowings </t>
  </si>
  <si>
    <t>financial statements under review.</t>
  </si>
  <si>
    <t>There were no changes in estimates reported in the prior financial year that had a material effect in</t>
  </si>
  <si>
    <t>Notes to the Quarterly Financial Report</t>
  </si>
  <si>
    <t>The annexed notes form an integral part of this quarterly financial report.</t>
  </si>
  <si>
    <t>NOTES TO THE QUARTERLY FINANCIAL REPORT</t>
  </si>
  <si>
    <t xml:space="preserve">Accumulated liability component of ICULS extinguished </t>
  </si>
  <si>
    <t>including business combination, acquisition or disposal of subsidiaries and long term investments,</t>
  </si>
  <si>
    <t>ADDITIONAL INFORMATION REQUIRED BY LISTING REQUIREMENTS OF BURSA</t>
  </si>
  <si>
    <t>MALAYSIA SECURITIES BERHAD</t>
  </si>
  <si>
    <t>ICULS bought back by a subsidiary company</t>
  </si>
  <si>
    <t>Acquisition of other investments, including</t>
  </si>
  <si>
    <t>Investment related expenses</t>
  </si>
  <si>
    <t>Share of results of associated company</t>
  </si>
  <si>
    <t>Based on the number of RM1.00 fully paid ordinary shares in issue and with voting rights as at</t>
  </si>
  <si>
    <t>30-4-2005</t>
  </si>
  <si>
    <t xml:space="preserve"> </t>
  </si>
  <si>
    <t xml:space="preserve"> Basic  :  Net equity funds less goodwill on consolidation and ICULS - equity component divided by the number of outstanding </t>
  </si>
  <si>
    <t>Acquisition of investment in associated company</t>
  </si>
  <si>
    <t>Investment related income</t>
  </si>
  <si>
    <t>Taxation</t>
  </si>
  <si>
    <t xml:space="preserve">              shares in issue with voting rights.</t>
  </si>
  <si>
    <t>UNAUDITED QUARTERLY FINANCIAL REPORT FOR THE PERIOD ENDED 31 JULY 2005</t>
  </si>
  <si>
    <t>31-7-2005</t>
  </si>
  <si>
    <t>31-7-2004</t>
  </si>
  <si>
    <t>PROFIT ATTRIBUTABLE TO</t>
  </si>
  <si>
    <t>EARNINGS PER SHARE (SEN)</t>
  </si>
  <si>
    <t>At 1 May 2005</t>
  </si>
  <si>
    <t>At 31 July 2005</t>
  </si>
  <si>
    <t>At 31 July 2004</t>
  </si>
  <si>
    <t>Net profit for the period</t>
  </si>
  <si>
    <t>shares</t>
  </si>
  <si>
    <t>capital</t>
  </si>
  <si>
    <t>3-month ended</t>
  </si>
  <si>
    <t>CASH &amp; CASH EQUIVALENTS AT 31 JULY</t>
  </si>
  <si>
    <t>Other receipts / (payments)</t>
  </si>
  <si>
    <t>Repayment from / (to) affiliated companies</t>
  </si>
  <si>
    <t>Net cash generated from / (used in) investing activities</t>
  </si>
  <si>
    <t>taxes and other operating expenses</t>
  </si>
  <si>
    <t xml:space="preserve">Payments to prize winners, suppliers, duties, </t>
  </si>
  <si>
    <t>Company for the year ended 30 April 2005.</t>
  </si>
  <si>
    <t>statements for the year ended 30 April 2005 have been applied in the preparation of the quarterly</t>
  </si>
  <si>
    <t>the current quarter.</t>
  </si>
  <si>
    <t>During the first quarter ended 31 July 2005, a total of 6,400,000 shares were bought back from the</t>
  </si>
  <si>
    <t xml:space="preserve">open market.  The cumulative shares bought back are being held as treasury shares with none of the </t>
  </si>
  <si>
    <t>shares being cancelled or resold during the first quarter ended 31 July 2005.</t>
  </si>
  <si>
    <t>During the first quarter ended 31 July 2005, a total of 22,559,560 new ordinary shares of RM1.00</t>
  </si>
  <si>
    <t>each were issued when RM22,559,560 ICULS were converted into shares at the rate of RM1.00</t>
  </si>
  <si>
    <t xml:space="preserve">nominal value of ICULS plus RM0.20 in cash for every one fully paid ordinary share. </t>
  </si>
  <si>
    <t>June 2005</t>
  </si>
  <si>
    <t>July 2005</t>
  </si>
  <si>
    <t>The number of treasury shares held in hand as at 31 July 2005 are as follows :</t>
  </si>
  <si>
    <t>Balance as at 1 May 2005</t>
  </si>
  <si>
    <t>Increase in treasury shares for the period</t>
  </si>
  <si>
    <t>Total treasury shares as at 31 July 2005</t>
  </si>
  <si>
    <t>As at 31 July 2005, the number of outstanding shares in issue and fully paid with voting rights</t>
  </si>
  <si>
    <t>was 1,149,664,375 (30 April 2005 : 1,133,504,815) ordinary shares of RM1.00 each.</t>
  </si>
  <si>
    <t>The movements of the non-current ICULS during the financial period ended 31 July 2005 at</t>
  </si>
  <si>
    <t>Balance as at 31 July 2005</t>
  </si>
  <si>
    <t>The outstanding ICULS at Company level as at 31 July 2005 are as follows :</t>
  </si>
  <si>
    <t>Non-current ICULS balance as at 31 July 2005 at Group level</t>
  </si>
  <si>
    <t>Total ICULS balance as at 31 July 2005 at Company level</t>
  </si>
  <si>
    <t>During the financial period ended 31 July 2005, the Company had paid the fourth interim dividend on 1</t>
  </si>
  <si>
    <t>June 2005, in respect of the financial year ended 30 April 2005, of 11 sen per share on 1,133,504,815</t>
  </si>
  <si>
    <t>ordinary shares with voting rights, less income tax of 28% amounting to RM89,773,582.</t>
  </si>
  <si>
    <t>Segmental revenue and results for the financial period ended 31 July 2005 were as follows :</t>
  </si>
  <si>
    <t>annual report as no revaluation has been carried out since 30 April 2005.</t>
  </si>
  <si>
    <t>There were no changes in the composition of the Company for the current quarter ended 31 July 2005</t>
  </si>
  <si>
    <t>restructuring and discontinuing operations except for the inception of the following companies as at 31 July</t>
  </si>
  <si>
    <t>wholly-owned subsidiary companies of International Lottery &amp; Totalizator Systems, Inc.</t>
  </si>
  <si>
    <t>Not applicable.</t>
  </si>
  <si>
    <t>Financial period</t>
  </si>
  <si>
    <t>ended 31 July 2005</t>
  </si>
  <si>
    <t>for the financial period ended 31 July 2005.</t>
  </si>
  <si>
    <t xml:space="preserve">Current quarter and </t>
  </si>
  <si>
    <t>Current quarter and</t>
  </si>
  <si>
    <t>financial period</t>
  </si>
  <si>
    <t>Investments in quoted securities as at 31 July 2005 were as follows :</t>
  </si>
  <si>
    <t>Pursuant to the resolution included in the Circular to Shareholders dated 5 April 2002, the Company has</t>
  </si>
  <si>
    <t>obtained the necessary approvals for the purchase of ICULS by the Company or any of its wholly-owned</t>
  </si>
  <si>
    <t>subsidiaries up to an amount not exceeding RM1.2 billion.  During the first quarter ended 31 July 2005, a</t>
  </si>
  <si>
    <t>wholly-owned subsidiary of the Company has purchased additional RM1,375,600 nominal value of</t>
  </si>
  <si>
    <t>Company's ICULS from the open market. The wholly-owned subsidiary company has then disposed of the</t>
  </si>
  <si>
    <t>via placements on 22 and 25 July 2005 which registered a net gain on disposal of approximately RM24.3</t>
  </si>
  <si>
    <t>million.</t>
  </si>
  <si>
    <t>As the Company has no immediate plans to redeploy such funds, the Board would propose to distribute</t>
  </si>
  <si>
    <t>any surplus funds to its shareholders.  Subsequently on 11 February 2004, BLB announced a revision</t>
  </si>
  <si>
    <t>to its proposal to now undertake a placement of up to 200 million ordinary shares of RM1.00 each</t>
  </si>
  <si>
    <t>and / or up to RM200 million nominal value of ICULS in the Company instead of only a placement of</t>
  </si>
  <si>
    <t>up to 200 million ordinary shares of RM1.00 each in the Company as announced earlier ("the Placement").</t>
  </si>
  <si>
    <t>The Placement has not been implemented.</t>
  </si>
  <si>
    <t>As at 31 July 2005, the outstanding inter-company balances owing by BLB group was RM667.812</t>
  </si>
  <si>
    <t xml:space="preserve">million upon BLB's repayment of RM34.8 million during the first quarter ended 31 July 2005. </t>
  </si>
  <si>
    <t xml:space="preserve">On 10 August 2005, the Board of Directors of the Company announced that the Company has </t>
  </si>
  <si>
    <t>received a letter from BLB requesting the Company for an extension of time by another one year to</t>
  </si>
  <si>
    <t xml:space="preserve">4 August 2006 ("Settlement Period") to settle in full the advances owing to the Company pursuant to </t>
  </si>
  <si>
    <t>the Undertaking Letter.</t>
  </si>
  <si>
    <t>The Board of Directors of the Company was informed of BLB's proposal to dispose of 320 million ordinary</t>
  </si>
  <si>
    <t>shares in the Company ("Disposal Shares") held by BLB and its wholly-owned subsidiaries, namely</t>
  </si>
  <si>
    <t>Gateway Benefit Sdn Bhd, Immediate Capital Sdn Bhd and Berjaya Land Development Sdn Bhd ("Vendor</t>
  </si>
  <si>
    <t>Subsidiaries") to Intan Utilities Berhad, for a total disposal consideration of RM1,152 million (after the</t>
  </si>
  <si>
    <t>Company's capital distribution of RM0.50 per share) ("Proposed Disposal"). With the Proposed Disposal,</t>
  </si>
  <si>
    <t>BLB will no longer continue to pursue the Placement.</t>
  </si>
  <si>
    <t xml:space="preserve">Subsequent to the completion of the Proposed Disposal, BLB and Vendor Subsidiaries will utilise </t>
  </si>
  <si>
    <t xml:space="preserve">the net proceeds received from the Proposed Disposal less the amount required for the redemption </t>
  </si>
  <si>
    <t xml:space="preserve">of the Disposal Shares from their lenders to settle the outstanding inter-company balances that BLB </t>
  </si>
  <si>
    <t>owes to the Company.</t>
  </si>
  <si>
    <t xml:space="preserve">In addition to the above, BLB is also proposing to dispose of up to an additional 30 million ordinary </t>
  </si>
  <si>
    <t>shares in the Company at prevailing market prices to further reduce the outstanding amount owing to</t>
  </si>
  <si>
    <t>the Company.</t>
  </si>
  <si>
    <t xml:space="preserve">The Board of Directors of the Company, after taking into consideration the above, has agreed to </t>
  </si>
  <si>
    <t>BLB's proposed extension of the Settlement Period to 4 August 2006.</t>
  </si>
  <si>
    <t xml:space="preserve">On 7 March 2005, the Company announced its proposal to undertake a capital distribution of </t>
  </si>
  <si>
    <t>RM0.50 for every ordinary share of the Company, to be satisfied wholly in cash to all its entitled</t>
  </si>
  <si>
    <t xml:space="preserve">shareholders. The capital distribution will be carried out via a reduction of the Company's share </t>
  </si>
  <si>
    <t>capital pursuant to Section 64 of the Companies Act, 1965 and will be financed up to RM600</t>
  </si>
  <si>
    <t>million through a syndicated term loan from financial institutions obtained by its wholly-owned</t>
  </si>
  <si>
    <t>subsidiary company.</t>
  </si>
  <si>
    <t>The Group's bank borrowings as at 31 July 2005 consisted of secured short term borrowings by an</t>
  </si>
  <si>
    <t>overseas subsidiary company amounting to approximately USD818,000.  The US dollars denominated</t>
  </si>
  <si>
    <t xml:space="preserve">borrowings was converted at the rate prevailing as at 31 July 2005 and this was equivalent to </t>
  </si>
  <si>
    <t>RM3,068,000.</t>
  </si>
  <si>
    <t>of the Group for the financial period ended 31 July 2005.</t>
  </si>
  <si>
    <t>A Depositor shall qualify for the entitlement only in respect of :</t>
  </si>
  <si>
    <t>a.</t>
  </si>
  <si>
    <t>in respect of ordinary transfers.</t>
  </si>
  <si>
    <t>b.</t>
  </si>
  <si>
    <t>Shares bought on BMSB on a cum entitlement basis according to the Rules of BMSB.</t>
  </si>
  <si>
    <t>The basic and diluted earnings per share are calculated as follows :</t>
  </si>
  <si>
    <t>Reversal of component in relation to ICULS</t>
  </si>
  <si>
    <t xml:space="preserve">  bought back by a subsidiary upon disposal</t>
  </si>
  <si>
    <t>ICULS bought back by a subsidiary</t>
  </si>
  <si>
    <t>The effective tax rate on the Group's profit for financial period ended 31 July 2005 was lower than</t>
  </si>
  <si>
    <t>the statutory tax rate mainly due to certain capital gain not subject to tax.</t>
  </si>
  <si>
    <t>(a)</t>
  </si>
  <si>
    <t>entire RM27,873,100 nominal value of ICULS acquired for a total cash consideration of RM116 million</t>
  </si>
  <si>
    <t xml:space="preserve">    bought back arising from disposal</t>
  </si>
  <si>
    <t xml:space="preserve">     foreign subsidiary companies</t>
  </si>
  <si>
    <t>liabilities, equity, net income or cash flows for the quarter ended 31 July 2005 except for the net gain of</t>
  </si>
  <si>
    <t>RM24.3 million arising from disposal of the entire investment in ICULS of the Company by its</t>
  </si>
  <si>
    <t xml:space="preserve">Realisation of premium over ICULS </t>
  </si>
  <si>
    <t>wholly-owned subsidiary company as disclosed in Note B8(a) and the realisation of premium over ICULS</t>
  </si>
  <si>
    <t>DEFERRED INCOME AND LIABILITIES</t>
  </si>
  <si>
    <t>There were no material subsequent events for the financial  period ended 31 July 2005 up to the date of</t>
  </si>
  <si>
    <t>improved performance of its principal subsidiary, Sports Toto Malaysia Sdn Bhd ("Sports Toto") as explained in</t>
  </si>
  <si>
    <t>the ensuing paragraph.  The higher increase in pre-tax profit was mainly attributed to the gain on disposal of</t>
  </si>
  <si>
    <t>the Company's ICULS amounting to RM24 million that was previously acquired by one of its wholly-owned</t>
  </si>
  <si>
    <t>The principal subsidiary, Sports Toto, achieved an increase in revenue of 13% mainly attributed to strong sales</t>
  </si>
  <si>
    <t>Under provision in prior year</t>
  </si>
  <si>
    <t>There were no other corporate proposals announced but not completed as at the date of this announcement</t>
  </si>
  <si>
    <t>except as stated in B8(b).</t>
  </si>
  <si>
    <t>on 5 August 2002.  BLB has also given an undertaking that it will ensure that at least RM192.374</t>
  </si>
  <si>
    <t xml:space="preserve">million ICULS, comprising 50% of the ICULS beneficially owned by the BLB group will be redeemed </t>
  </si>
  <si>
    <t xml:space="preserve">from the relevant lenders of Berjaya Group Berhad ("BGB") group of companies within 60 days after </t>
  </si>
  <si>
    <t>the listing of and quotation for the Company's ICULS on Bursa Malaysia Securities Berhad ("BMSB").</t>
  </si>
  <si>
    <t>2005, namely Unisyn Solutions, Inc. and International Totalizator Systems, Inc. both of which are</t>
  </si>
  <si>
    <t>of the Company.</t>
  </si>
  <si>
    <t>this announcement saved for those disclosed in Notes 40 and 41 of the 2005 audited financial statements</t>
  </si>
  <si>
    <t>less 28% income tax in respect of the financial year ending 30 April 2006 and payable on 8 November 2005.</t>
  </si>
  <si>
    <t>The entitlement date shall be fixed on 21 October 2005.</t>
  </si>
  <si>
    <t>Shares transferred to the Depositor's Securities Account before 4:00 p.m. on 21 October 2005</t>
  </si>
  <si>
    <t>Transfer to deferred tax liability</t>
  </si>
  <si>
    <t xml:space="preserve">Dilutive  :  Net equity funds inclusive of potential conversion of ICULS to shares less goodwill on consolidation and </t>
  </si>
  <si>
    <t>potential conversion of ICULS to shares.</t>
  </si>
  <si>
    <t>extinguished ICULS portion divided by the aggregate number of outstanding shares in issue with voting rights and</t>
  </si>
  <si>
    <t>the aggregate number of outstanding shares in issue with voting rights and potential conversion of ICULS to shares.</t>
  </si>
  <si>
    <t xml:space="preserve">Dilutive  :  Net equity funds inclusive of potential conversion of ICULS to shares less extinguished ICULS portion divided by </t>
  </si>
  <si>
    <t>Net proceeds from disposal of ICULS bought back</t>
  </si>
  <si>
    <t>pre-tax profit of 13.3% and 19% respectively.  The double digit growth in revenue was mainly due to</t>
  </si>
  <si>
    <t>1.0%.  However, it achieved an increase in pre-tax profit of 37.4% mainly due to the capital gain realised on</t>
  </si>
  <si>
    <t>NET INCREASE/(DECREASE) IN CASH AND CASH EQUIVALENTS</t>
  </si>
  <si>
    <t>The proposal has been approved by the Company's shareholders and consented by the ICULS holders at</t>
  </si>
  <si>
    <t>an extraordinary general meeting and ICULS holders meeting respectively, held on 8 June 2005 and the</t>
  </si>
  <si>
    <t>High Court of Malaya has confirmed the capital distribution pursuant to Section 64 of the Companies Act,</t>
  </si>
  <si>
    <t>1965 on 18 August 2005 and the capital distribution is now pending completion.</t>
  </si>
  <si>
    <t xml:space="preserve"> -Basic</t>
  </si>
  <si>
    <t>CONDENSED CONSOLIDATED INCOME STATEMENT</t>
  </si>
  <si>
    <t>bought back of RM57.4 million arising from this disposal as shown in the statement of changes in equity.</t>
  </si>
  <si>
    <t>Other receipts from investing activities</t>
  </si>
  <si>
    <t>The Board had declared a first interim dividend of 12.5 sen per share (31 July 2004 : 10 sen per share)</t>
  </si>
  <si>
    <t>ending 30 April 2006 is approximately RM113.3 million representing almost the entire attributable profit</t>
  </si>
  <si>
    <t>The acquisition and disposal of quoted securities during the financial period ended 31 July 2005 are</t>
  </si>
  <si>
    <t>as follows :</t>
  </si>
  <si>
    <t>Disposal of quoted securities</t>
  </si>
  <si>
    <t>Cost of purchase of quoted securities</t>
  </si>
  <si>
    <t>Loss on disposal of quoted securities</t>
  </si>
  <si>
    <t>Disposal of other investment</t>
  </si>
  <si>
    <t>of the Super 6/49 game which recorded its highest ever Jackpot prize of RM15.9 million in the quarter under</t>
  </si>
  <si>
    <t>review as well as increased sales of the 4 Digit game.  The current quarter also had an additional draw</t>
  </si>
  <si>
    <t>compared to the previous year corresponding quarter.  However, Sports Toto recorded a lower increase in</t>
  </si>
  <si>
    <t>pre-tax profit of 0.8% mainly due to a higher prize payout in the current quarter under review.</t>
  </si>
  <si>
    <t>12 September 2005 of 1.259 billion, the first interim net dividend distribution for the financial year</t>
  </si>
  <si>
    <t>Notwithstanding that the current quarter had one draw less and the fact that the preceding quarter traditionally</t>
  </si>
  <si>
    <t>Barring unforeseen circumstances, the Directors expect that the introduction of a variation of the permutation</t>
  </si>
  <si>
    <t>betting of the 4 Digit game called i-Perm will improve the performance of the Group for the remaining quarters</t>
  </si>
  <si>
    <t>of the financial year ending 30 April 2006.</t>
  </si>
  <si>
    <t>enjoyed higher sales due to the Chinese New Year festive season, Sports Toto recorded a marginal decline in</t>
  </si>
  <si>
    <t>disposal of the Company's ICULS in the current quarter and the impairment in value incurred in the preceding</t>
  </si>
  <si>
    <t>preceding quarter mainly due to a higher prize payout in the current quarter ended 31 July 2005.</t>
  </si>
  <si>
    <t>revenue of 0.8% when compared to the preceding quarter.  This was mainly due to the strong sales of the</t>
  </si>
  <si>
    <t>Super 6/49 game in the current quarter under review.  Pre-tax profit decreased by 3.2% as compared to the</t>
  </si>
  <si>
    <t>quarter relating to an offshore subsidiary company and certain quoted investments.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</si>
</sst>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0.00_);[Red]\(0.00\)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dd\ mmm"/>
    <numFmt numFmtId="176" formatCode="dd/mmm/yyyy"/>
    <numFmt numFmtId="177" formatCode="0.000"/>
    <numFmt numFmtId="178" formatCode="[$-409]dddd\,\ mmmm\ dd\,\ yyyy"/>
  </numFmts>
  <fonts count="17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48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>
      <alignment horizontal="right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5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1" fontId="2" fillId="0" borderId="5" xfId="15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41" fontId="2" fillId="0" borderId="6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vertical="top"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vertical="top"/>
    </xf>
    <xf numFmtId="171" fontId="1" fillId="0" borderId="0" xfId="15" applyNumberFormat="1" applyFont="1" applyAlignment="1">
      <alignment/>
    </xf>
    <xf numFmtId="171" fontId="2" fillId="0" borderId="0" xfId="15" applyNumberFormat="1" applyFont="1" applyAlignment="1">
      <alignment/>
    </xf>
    <xf numFmtId="171" fontId="1" fillId="0" borderId="0" xfId="15" applyNumberFormat="1" applyFont="1" applyAlignment="1">
      <alignment horizontal="center"/>
    </xf>
    <xf numFmtId="171" fontId="2" fillId="0" borderId="1" xfId="15" applyNumberFormat="1" applyFont="1" applyBorder="1" applyAlignment="1">
      <alignment vertical="center"/>
    </xf>
    <xf numFmtId="171" fontId="2" fillId="2" borderId="1" xfId="15" applyNumberFormat="1" applyFont="1" applyFill="1" applyBorder="1" applyAlignment="1">
      <alignment vertical="center"/>
    </xf>
    <xf numFmtId="171" fontId="2" fillId="2" borderId="0" xfId="15" applyNumberFormat="1" applyFont="1" applyFill="1" applyAlignment="1">
      <alignment/>
    </xf>
    <xf numFmtId="171" fontId="2" fillId="0" borderId="2" xfId="15" applyNumberFormat="1" applyFont="1" applyBorder="1" applyAlignment="1">
      <alignment/>
    </xf>
    <xf numFmtId="171" fontId="2" fillId="2" borderId="2" xfId="15" applyNumberFormat="1" applyFont="1" applyFill="1" applyBorder="1" applyAlignment="1">
      <alignment/>
    </xf>
    <xf numFmtId="171" fontId="2" fillId="0" borderId="2" xfId="15" applyNumberFormat="1" applyFont="1" applyBorder="1" applyAlignment="1">
      <alignment vertical="top"/>
    </xf>
    <xf numFmtId="171" fontId="2" fillId="2" borderId="2" xfId="15" applyNumberFormat="1" applyFont="1" applyFill="1" applyBorder="1" applyAlignment="1">
      <alignment vertical="top"/>
    </xf>
    <xf numFmtId="171" fontId="2" fillId="0" borderId="1" xfId="15" applyNumberFormat="1" applyFont="1" applyBorder="1" applyAlignment="1">
      <alignment/>
    </xf>
    <xf numFmtId="171" fontId="2" fillId="2" borderId="1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43" fontId="2" fillId="0" borderId="0" xfId="15" applyNumberFormat="1" applyFont="1" applyAlignment="1">
      <alignment/>
    </xf>
    <xf numFmtId="171" fontId="2" fillId="0" borderId="0" xfId="15" applyNumberFormat="1" applyFont="1" applyAlignment="1">
      <alignment horizontal="center"/>
    </xf>
    <xf numFmtId="0" fontId="1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2" fillId="0" borderId="0" xfId="15" applyNumberFormat="1" applyFont="1" applyAlignment="1" quotePrefix="1">
      <alignment/>
    </xf>
    <xf numFmtId="0" fontId="5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1" fontId="2" fillId="0" borderId="0" xfId="15" applyNumberFormat="1" applyFont="1" applyAlignment="1">
      <alignment horizontal="center" vertical="center"/>
    </xf>
    <xf numFmtId="171" fontId="7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171" fontId="7" fillId="0" borderId="0" xfId="15" applyNumberFormat="1" applyFont="1" applyBorder="1" applyAlignment="1">
      <alignment horizontal="center"/>
    </xf>
    <xf numFmtId="171" fontId="2" fillId="0" borderId="0" xfId="15" applyNumberFormat="1" applyFont="1" applyBorder="1" applyAlignment="1">
      <alignment/>
    </xf>
    <xf numFmtId="171" fontId="7" fillId="0" borderId="0" xfId="15" applyNumberFormat="1" applyFont="1" applyAlignment="1">
      <alignment horizontal="center"/>
    </xf>
    <xf numFmtId="0" fontId="6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0" xfId="15" applyNumberFormat="1" applyFont="1" applyAlignment="1">
      <alignment horizontal="center" vertical="center"/>
    </xf>
    <xf numFmtId="0" fontId="2" fillId="0" borderId="0" xfId="15" applyNumberFormat="1" applyFont="1" applyAlignment="1">
      <alignment horizontal="center" vertical="justify" wrapText="1"/>
    </xf>
    <xf numFmtId="171" fontId="2" fillId="0" borderId="0" xfId="15" applyNumberFormat="1" applyFont="1" applyAlignment="1">
      <alignment/>
    </xf>
    <xf numFmtId="171" fontId="2" fillId="0" borderId="0" xfId="15" applyNumberFormat="1" applyFont="1" applyAlignment="1" quotePrefix="1">
      <alignment horizontal="center"/>
    </xf>
    <xf numFmtId="171" fontId="2" fillId="0" borderId="0" xfId="15" applyNumberFormat="1" applyFont="1" applyAlignment="1">
      <alignment horizontal="right"/>
    </xf>
    <xf numFmtId="0" fontId="5" fillId="0" borderId="0" xfId="0" applyFont="1" applyBorder="1" applyAlignment="1" quotePrefix="1">
      <alignment/>
    </xf>
    <xf numFmtId="171" fontId="2" fillId="0" borderId="0" xfId="15" applyNumberFormat="1" applyFont="1" applyBorder="1" applyAlignment="1">
      <alignment horizontal="right"/>
    </xf>
    <xf numFmtId="171" fontId="2" fillId="0" borderId="12" xfId="15" applyNumberFormat="1" applyFont="1" applyBorder="1" applyAlignment="1">
      <alignment/>
    </xf>
    <xf numFmtId="171" fontId="2" fillId="0" borderId="13" xfId="15" applyNumberFormat="1" applyFont="1" applyBorder="1" applyAlignment="1">
      <alignment/>
    </xf>
    <xf numFmtId="171" fontId="2" fillId="0" borderId="0" xfId="15" applyNumberFormat="1" applyFont="1" applyAlignment="1">
      <alignment horizontal="left" indent="1"/>
    </xf>
    <xf numFmtId="171" fontId="2" fillId="0" borderId="0" xfId="15" applyNumberFormat="1" applyFont="1" applyBorder="1" applyAlignment="1">
      <alignment/>
    </xf>
    <xf numFmtId="0" fontId="2" fillId="0" borderId="1" xfId="15" applyNumberFormat="1" applyFont="1" applyBorder="1" applyAlignment="1">
      <alignment vertical="center"/>
    </xf>
    <xf numFmtId="0" fontId="2" fillId="0" borderId="2" xfId="15" applyNumberFormat="1" applyFont="1" applyBorder="1" applyAlignment="1">
      <alignment/>
    </xf>
    <xf numFmtId="0" fontId="2" fillId="0" borderId="2" xfId="15" applyNumberFormat="1" applyFont="1" applyBorder="1" applyAlignment="1">
      <alignment vertical="top"/>
    </xf>
    <xf numFmtId="0" fontId="2" fillId="0" borderId="1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71" fontId="2" fillId="0" borderId="0" xfId="15" applyNumberFormat="1" applyFont="1" applyAlignment="1">
      <alignment horizontal="left"/>
    </xf>
    <xf numFmtId="171" fontId="2" fillId="0" borderId="2" xfId="15" applyNumberFormat="1" applyFont="1" applyBorder="1" applyAlignment="1">
      <alignment horizontal="left"/>
    </xf>
    <xf numFmtId="171" fontId="2" fillId="0" borderId="1" xfId="15" applyNumberFormat="1" applyFont="1" applyBorder="1" applyAlignment="1">
      <alignment horizontal="left"/>
    </xf>
    <xf numFmtId="0" fontId="2" fillId="0" borderId="0" xfId="15" applyNumberFormat="1" applyFont="1" applyAlignment="1">
      <alignment/>
    </xf>
    <xf numFmtId="0" fontId="2" fillId="0" borderId="2" xfId="0" applyFont="1" applyBorder="1" applyAlignment="1">
      <alignment horizontal="center"/>
    </xf>
    <xf numFmtId="171" fontId="2" fillId="0" borderId="2" xfId="15" applyNumberFormat="1" applyFont="1" applyBorder="1" applyAlignment="1">
      <alignment horizontal="right"/>
    </xf>
    <xf numFmtId="171" fontId="5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right"/>
    </xf>
    <xf numFmtId="17" fontId="2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0" fontId="1" fillId="0" borderId="0" xfId="0" applyFont="1" applyBorder="1" applyAlignment="1">
      <alignment vertical="center"/>
    </xf>
    <xf numFmtId="41" fontId="2" fillId="0" borderId="0" xfId="15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/>
    </xf>
    <xf numFmtId="41" fontId="2" fillId="0" borderId="0" xfId="0" applyNumberFormat="1" applyFont="1" applyFill="1" applyAlignment="1">
      <alignment/>
    </xf>
    <xf numFmtId="0" fontId="7" fillId="0" borderId="0" xfId="15" applyNumberFormat="1" applyFont="1" applyAlignment="1">
      <alignment/>
    </xf>
    <xf numFmtId="43" fontId="2" fillId="2" borderId="0" xfId="15" applyNumberFormat="1" applyFont="1" applyFill="1" applyAlignment="1">
      <alignment horizontal="center"/>
    </xf>
    <xf numFmtId="171" fontId="2" fillId="0" borderId="13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0" fontId="2" fillId="0" borderId="6" xfId="15" applyNumberFormat="1" applyFont="1" applyBorder="1" applyAlignment="1">
      <alignment/>
    </xf>
    <xf numFmtId="171" fontId="2" fillId="0" borderId="14" xfId="15" applyNumberFormat="1" applyFont="1" applyBorder="1" applyAlignment="1">
      <alignment/>
    </xf>
    <xf numFmtId="0" fontId="2" fillId="0" borderId="3" xfId="15" applyNumberFormat="1" applyFont="1" applyBorder="1" applyAlignment="1">
      <alignment/>
    </xf>
    <xf numFmtId="17" fontId="2" fillId="0" borderId="3" xfId="15" applyNumberFormat="1" applyFont="1" applyBorder="1" applyAlignment="1" quotePrefix="1">
      <alignment/>
    </xf>
    <xf numFmtId="171" fontId="2" fillId="0" borderId="8" xfId="15" applyNumberFormat="1" applyFont="1" applyBorder="1" applyAlignment="1">
      <alignment/>
    </xf>
    <xf numFmtId="171" fontId="2" fillId="0" borderId="9" xfId="15" applyNumberFormat="1" applyFont="1" applyBorder="1" applyAlignment="1">
      <alignment/>
    </xf>
    <xf numFmtId="0" fontId="2" fillId="0" borderId="11" xfId="15" applyNumberFormat="1" applyFont="1" applyBorder="1" applyAlignment="1">
      <alignment/>
    </xf>
    <xf numFmtId="171" fontId="2" fillId="0" borderId="11" xfId="15" applyNumberFormat="1" applyFont="1" applyBorder="1" applyAlignment="1">
      <alignment/>
    </xf>
    <xf numFmtId="171" fontId="2" fillId="0" borderId="3" xfId="15" applyNumberFormat="1" applyFont="1" applyBorder="1" applyAlignment="1">
      <alignment/>
    </xf>
    <xf numFmtId="171" fontId="2" fillId="0" borderId="15" xfId="15" applyNumberFormat="1" applyFont="1" applyBorder="1" applyAlignment="1">
      <alignment/>
    </xf>
    <xf numFmtId="171" fontId="2" fillId="0" borderId="16" xfId="15" applyNumberFormat="1" applyFont="1" applyBorder="1" applyAlignment="1">
      <alignment/>
    </xf>
    <xf numFmtId="171" fontId="2" fillId="0" borderId="6" xfId="15" applyNumberFormat="1" applyFont="1" applyBorder="1" applyAlignment="1">
      <alignment/>
    </xf>
    <xf numFmtId="171" fontId="2" fillId="0" borderId="7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6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17" fontId="2" fillId="0" borderId="11" xfId="15" applyNumberFormat="1" applyFont="1" applyBorder="1" applyAlignment="1">
      <alignment/>
    </xf>
    <xf numFmtId="171" fontId="2" fillId="0" borderId="17" xfId="15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71" fontId="2" fillId="0" borderId="2" xfId="15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2" xfId="15" applyNumberFormat="1" applyFont="1" applyBorder="1" applyAlignment="1">
      <alignment/>
    </xf>
    <xf numFmtId="43" fontId="2" fillId="0" borderId="12" xfId="15" applyNumberFormat="1" applyFont="1" applyBorder="1" applyAlignment="1">
      <alignment horizontal="left" indent="1"/>
    </xf>
    <xf numFmtId="14" fontId="2" fillId="0" borderId="0" xfId="0" applyNumberFormat="1" applyFont="1" applyAlignment="1">
      <alignment horizontal="left"/>
    </xf>
    <xf numFmtId="43" fontId="2" fillId="0" borderId="0" xfId="15" applyNumberFormat="1" applyFont="1" applyBorder="1" applyAlignment="1">
      <alignment horizontal="left" indent="1"/>
    </xf>
    <xf numFmtId="43" fontId="2" fillId="0" borderId="0" xfId="0" applyNumberFormat="1" applyFont="1" applyBorder="1" applyAlignment="1">
      <alignment/>
    </xf>
    <xf numFmtId="171" fontId="2" fillId="0" borderId="18" xfId="15" applyNumberFormat="1" applyFont="1" applyBorder="1" applyAlignment="1">
      <alignment horizontal="left"/>
    </xf>
    <xf numFmtId="171" fontId="2" fillId="0" borderId="0" xfId="15" applyNumberFormat="1" applyFont="1" applyBorder="1" applyAlignment="1">
      <alignment horizontal="left"/>
    </xf>
    <xf numFmtId="14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1" fontId="2" fillId="0" borderId="2" xfId="15" applyNumberFormat="1" applyFont="1" applyBorder="1" applyAlignment="1">
      <alignment horizontal="center"/>
    </xf>
    <xf numFmtId="43" fontId="2" fillId="0" borderId="0" xfId="15" applyFont="1" applyFill="1" applyAlignment="1">
      <alignment horizontal="right"/>
    </xf>
    <xf numFmtId="0" fontId="1" fillId="0" borderId="0" xfId="0" applyFont="1" applyAlignment="1">
      <alignment horizontal="center"/>
    </xf>
    <xf numFmtId="171" fontId="2" fillId="0" borderId="3" xfId="15" applyNumberFormat="1" applyFont="1" applyBorder="1" applyAlignment="1">
      <alignment horizontal="center"/>
    </xf>
    <xf numFmtId="171" fontId="2" fillId="0" borderId="8" xfId="15" applyNumberFormat="1" applyFont="1" applyBorder="1" applyAlignment="1">
      <alignment horizontal="center"/>
    </xf>
    <xf numFmtId="171" fontId="2" fillId="0" borderId="0" xfId="15" applyNumberFormat="1" applyFont="1" applyBorder="1" applyAlignment="1">
      <alignment horizontal="center"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0" xfId="15" applyNumberFormat="1" applyFont="1" applyFill="1" applyAlignment="1" quotePrefix="1">
      <alignment horizontal="center"/>
    </xf>
    <xf numFmtId="0" fontId="2" fillId="0" borderId="0" xfId="15" applyNumberFormat="1" applyFont="1" applyFill="1" applyAlignment="1">
      <alignment/>
    </xf>
    <xf numFmtId="14" fontId="1" fillId="0" borderId="0" xfId="0" applyNumberFormat="1" applyFont="1" applyFill="1" applyAlignment="1">
      <alignment horizontal="left"/>
    </xf>
    <xf numFmtId="171" fontId="2" fillId="0" borderId="2" xfId="15" applyNumberFormat="1" applyFont="1" applyFill="1" applyBorder="1" applyAlignment="1">
      <alignment/>
    </xf>
    <xf numFmtId="171" fontId="2" fillId="0" borderId="0" xfId="15" applyNumberFormat="1" applyFont="1" applyFill="1" applyAlignment="1">
      <alignment/>
    </xf>
    <xf numFmtId="171" fontId="2" fillId="0" borderId="4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1" fontId="2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171" fontId="2" fillId="0" borderId="13" xfId="15" applyNumberFormat="1" applyFont="1" applyFill="1" applyBorder="1" applyAlignment="1">
      <alignment/>
    </xf>
    <xf numFmtId="41" fontId="12" fillId="0" borderId="0" xfId="0" applyNumberFormat="1" applyFont="1" applyAlignment="1">
      <alignment/>
    </xf>
    <xf numFmtId="171" fontId="12" fillId="0" borderId="0" xfId="15" applyNumberFormat="1" applyFont="1" applyAlignment="1">
      <alignment/>
    </xf>
    <xf numFmtId="171" fontId="2" fillId="0" borderId="0" xfId="15" applyNumberFormat="1" applyFont="1" applyAlignment="1" quotePrefix="1">
      <alignment/>
    </xf>
    <xf numFmtId="171" fontId="2" fillId="0" borderId="0" xfId="15" applyNumberFormat="1" applyFont="1" applyFill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9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0" fontId="1" fillId="0" borderId="0" xfId="0" applyFont="1" applyAlignment="1" quotePrefix="1">
      <alignment/>
    </xf>
    <xf numFmtId="171" fontId="2" fillId="0" borderId="0" xfId="15" applyNumberFormat="1" applyFont="1" applyFill="1" applyBorder="1" applyAlignment="1">
      <alignment/>
    </xf>
    <xf numFmtId="171" fontId="2" fillId="0" borderId="2" xfId="15" applyNumberFormat="1" applyFont="1" applyFill="1" applyBorder="1" applyAlignment="1">
      <alignment/>
    </xf>
    <xf numFmtId="0" fontId="2" fillId="0" borderId="0" xfId="15" applyNumberFormat="1" applyFont="1" applyFill="1" applyAlignment="1">
      <alignment horizontal="center"/>
    </xf>
    <xf numFmtId="14" fontId="2" fillId="0" borderId="0" xfId="0" applyNumberFormat="1" applyFont="1" applyAlignment="1" quotePrefix="1">
      <alignment/>
    </xf>
    <xf numFmtId="0" fontId="11" fillId="0" borderId="0" xfId="0" applyFont="1" applyFill="1" applyAlignment="1">
      <alignment/>
    </xf>
    <xf numFmtId="171" fontId="2" fillId="0" borderId="12" xfId="15" applyNumberFormat="1" applyFont="1" applyFill="1" applyBorder="1" applyAlignment="1">
      <alignment/>
    </xf>
    <xf numFmtId="171" fontId="2" fillId="0" borderId="20" xfId="15" applyNumberFormat="1" applyFont="1" applyFill="1" applyBorder="1" applyAlignment="1">
      <alignment/>
    </xf>
    <xf numFmtId="43" fontId="2" fillId="0" borderId="0" xfId="15" applyFont="1" applyAlignment="1">
      <alignment/>
    </xf>
    <xf numFmtId="43" fontId="2" fillId="0" borderId="12" xfId="15" applyFont="1" applyBorder="1" applyAlignment="1">
      <alignment/>
    </xf>
    <xf numFmtId="171" fontId="2" fillId="0" borderId="1" xfId="15" applyNumberFormat="1" applyFont="1" applyFill="1" applyBorder="1" applyAlignment="1">
      <alignment vertical="center"/>
    </xf>
    <xf numFmtId="171" fontId="2" fillId="0" borderId="2" xfId="15" applyNumberFormat="1" applyFont="1" applyFill="1" applyBorder="1" applyAlignment="1">
      <alignment vertical="top"/>
    </xf>
    <xf numFmtId="171" fontId="2" fillId="0" borderId="1" xfId="15" applyNumberFormat="1" applyFont="1" applyFill="1" applyBorder="1" applyAlignment="1">
      <alignment/>
    </xf>
    <xf numFmtId="43" fontId="2" fillId="0" borderId="0" xfId="15" applyNumberFormat="1" applyFont="1" applyFill="1" applyAlignment="1">
      <alignment/>
    </xf>
    <xf numFmtId="43" fontId="2" fillId="0" borderId="0" xfId="15" applyNumberFormat="1" applyFont="1" applyFill="1" applyAlignment="1">
      <alignment horizontal="center"/>
    </xf>
    <xf numFmtId="0" fontId="2" fillId="0" borderId="0" xfId="15" applyNumberFormat="1" applyFont="1" applyFill="1" applyAlignment="1" quotePrefix="1">
      <alignment/>
    </xf>
    <xf numFmtId="16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171" fontId="1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 quotePrefix="1">
      <alignment horizontal="left"/>
    </xf>
    <xf numFmtId="0" fontId="1" fillId="0" borderId="2" xfId="0" applyFont="1" applyBorder="1" applyAlignment="1">
      <alignment horizontal="center"/>
    </xf>
    <xf numFmtId="171" fontId="2" fillId="0" borderId="14" xfId="15" applyNumberFormat="1" applyFont="1" applyBorder="1" applyAlignment="1">
      <alignment horizontal="center"/>
    </xf>
    <xf numFmtId="171" fontId="2" fillId="0" borderId="7" xfId="15" applyNumberFormat="1" applyFont="1" applyBorder="1" applyAlignment="1">
      <alignment horizontal="center"/>
    </xf>
    <xf numFmtId="171" fontId="2" fillId="0" borderId="2" xfId="15" applyNumberFormat="1" applyFont="1" applyBorder="1" applyAlignment="1">
      <alignment horizontal="center"/>
    </xf>
    <xf numFmtId="171" fontId="2" fillId="0" borderId="9" xfId="15" applyNumberFormat="1" applyFont="1" applyBorder="1" applyAlignment="1">
      <alignment horizontal="center"/>
    </xf>
    <xf numFmtId="171" fontId="2" fillId="0" borderId="11" xfId="15" applyNumberFormat="1" applyFont="1" applyBorder="1" applyAlignment="1">
      <alignment horizontal="center"/>
    </xf>
    <xf numFmtId="171" fontId="2" fillId="0" borderId="10" xfId="15" applyNumberFormat="1" applyFont="1" applyBorder="1" applyAlignment="1">
      <alignment horizontal="center"/>
    </xf>
    <xf numFmtId="171" fontId="2" fillId="0" borderId="18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8.421875" style="55" customWidth="1"/>
    <col min="2" max="4" width="8.421875" style="39" customWidth="1"/>
    <col min="5" max="5" width="6.57421875" style="39" customWidth="1"/>
    <col min="6" max="9" width="12.7109375" style="39" customWidth="1"/>
    <col min="10" max="16384" width="9.140625" style="39" customWidth="1"/>
  </cols>
  <sheetData>
    <row r="4" ht="10.5" customHeight="1"/>
    <row r="5" ht="15">
      <c r="A5" s="5" t="str">
        <f>Cover!B10</f>
        <v>UNAUDITED QUARTERLY FINANCIAL REPORT FOR THE PERIOD ENDED 31 JULY 2005</v>
      </c>
    </row>
    <row r="6" ht="5.25" customHeight="1">
      <c r="A6" s="5"/>
    </row>
    <row r="7" ht="15">
      <c r="A7" s="53" t="s">
        <v>397</v>
      </c>
    </row>
    <row r="8" ht="5.25" customHeight="1"/>
    <row r="9" spans="5:9" ht="15">
      <c r="E9" s="38"/>
      <c r="F9" s="197"/>
      <c r="G9" s="197"/>
      <c r="H9" s="197" t="s">
        <v>7</v>
      </c>
      <c r="I9" s="197"/>
    </row>
    <row r="10" spans="5:9" ht="15">
      <c r="E10" s="38"/>
      <c r="F10" s="154"/>
      <c r="G10" s="154"/>
      <c r="H10" s="154" t="s">
        <v>244</v>
      </c>
      <c r="I10" s="154" t="s">
        <v>245</v>
      </c>
    </row>
    <row r="11" spans="5:9" ht="15">
      <c r="E11" s="40"/>
      <c r="F11" s="40"/>
      <c r="G11" s="40"/>
      <c r="H11" s="40" t="s">
        <v>8</v>
      </c>
      <c r="I11" s="40" t="s">
        <v>8</v>
      </c>
    </row>
    <row r="12" spans="1:9" ht="22.5" customHeight="1" thickBot="1">
      <c r="A12" s="82" t="s">
        <v>9</v>
      </c>
      <c r="B12" s="41"/>
      <c r="C12" s="41"/>
      <c r="D12" s="41"/>
      <c r="E12" s="41"/>
      <c r="F12" s="183"/>
      <c r="G12" s="41"/>
      <c r="H12" s="42">
        <v>715856</v>
      </c>
      <c r="I12" s="41">
        <v>632028</v>
      </c>
    </row>
    <row r="13" spans="6:8" ht="15">
      <c r="F13" s="158"/>
      <c r="H13" s="43"/>
    </row>
    <row r="14" spans="1:9" ht="15">
      <c r="A14" s="55" t="s">
        <v>98</v>
      </c>
      <c r="F14" s="158"/>
      <c r="H14" s="43">
        <f>121793-2</f>
        <v>121791</v>
      </c>
      <c r="I14" s="39">
        <v>120095</v>
      </c>
    </row>
    <row r="15" spans="6:8" ht="15">
      <c r="F15" s="158"/>
      <c r="H15" s="43"/>
    </row>
    <row r="16" spans="1:9" ht="15">
      <c r="A16" s="55" t="s">
        <v>197</v>
      </c>
      <c r="F16" s="158"/>
      <c r="H16" s="43">
        <f>11942+24278+1</f>
        <v>36221</v>
      </c>
      <c r="I16" s="39">
        <v>14509</v>
      </c>
    </row>
    <row r="17" spans="1:9" ht="15">
      <c r="A17" s="55" t="s">
        <v>233</v>
      </c>
      <c r="F17" s="158"/>
      <c r="H17" s="43">
        <f>-1390-2+962</f>
        <v>-430</v>
      </c>
      <c r="I17" s="39">
        <v>0</v>
      </c>
    </row>
    <row r="18" spans="1:9" ht="15">
      <c r="A18" s="55" t="s">
        <v>10</v>
      </c>
      <c r="F18" s="158"/>
      <c r="H18" s="43">
        <v>-617</v>
      </c>
      <c r="I18" s="39">
        <v>-2730</v>
      </c>
    </row>
    <row r="19" spans="1:9" ht="15">
      <c r="A19" s="55" t="s">
        <v>71</v>
      </c>
      <c r="F19" s="158"/>
      <c r="H19" s="43">
        <v>0</v>
      </c>
      <c r="I19" s="39">
        <v>0</v>
      </c>
    </row>
    <row r="20" spans="1:9" ht="9.75" customHeight="1">
      <c r="A20" s="83"/>
      <c r="B20" s="44"/>
      <c r="C20" s="44"/>
      <c r="D20" s="44"/>
      <c r="E20" s="44"/>
      <c r="F20" s="175"/>
      <c r="G20" s="44"/>
      <c r="H20" s="45"/>
      <c r="I20" s="44"/>
    </row>
    <row r="21" spans="1:9" ht="17.25" customHeight="1">
      <c r="A21" s="55" t="s">
        <v>11</v>
      </c>
      <c r="F21" s="158"/>
      <c r="H21" s="43">
        <f>SUM(H14:H20)</f>
        <v>156965</v>
      </c>
      <c r="I21" s="39">
        <f>SUM(I14:I20)</f>
        <v>131874</v>
      </c>
    </row>
    <row r="22" spans="6:8" ht="17.25" customHeight="1">
      <c r="F22" s="158"/>
      <c r="H22" s="43"/>
    </row>
    <row r="23" spans="1:9" ht="18.75" customHeight="1">
      <c r="A23" s="84" t="s">
        <v>12</v>
      </c>
      <c r="B23" s="46"/>
      <c r="C23" s="46"/>
      <c r="D23" s="46"/>
      <c r="E23" s="46"/>
      <c r="F23" s="184"/>
      <c r="G23" s="46"/>
      <c r="H23" s="47">
        <f>-42615-150</f>
        <v>-42765</v>
      </c>
      <c r="I23" s="46">
        <v>-41104</v>
      </c>
    </row>
    <row r="24" spans="1:9" ht="20.25" customHeight="1">
      <c r="A24" s="55" t="s">
        <v>13</v>
      </c>
      <c r="F24" s="158"/>
      <c r="H24" s="43">
        <f>SUM(H21:H23)</f>
        <v>114200</v>
      </c>
      <c r="I24" s="39">
        <f>SUM(I21:I23)</f>
        <v>90770</v>
      </c>
    </row>
    <row r="25" spans="6:8" ht="16.5" customHeight="1">
      <c r="F25" s="158"/>
      <c r="H25" s="43"/>
    </row>
    <row r="26" spans="1:9" ht="15">
      <c r="A26" s="155" t="s">
        <v>211</v>
      </c>
      <c r="F26" s="158"/>
      <c r="H26" s="43">
        <v>-593</v>
      </c>
      <c r="I26" s="39">
        <v>-1864</v>
      </c>
    </row>
    <row r="27" spans="1:9" ht="9.75" customHeight="1">
      <c r="A27" s="83"/>
      <c r="B27" s="44"/>
      <c r="C27" s="44"/>
      <c r="D27" s="44"/>
      <c r="E27" s="44"/>
      <c r="F27" s="175"/>
      <c r="G27" s="44"/>
      <c r="H27" s="45"/>
      <c r="I27" s="44"/>
    </row>
    <row r="28" spans="1:8" ht="21.75" customHeight="1">
      <c r="A28" s="55" t="s">
        <v>246</v>
      </c>
      <c r="F28" s="158"/>
      <c r="H28" s="43"/>
    </row>
    <row r="29" spans="1:9" ht="15">
      <c r="A29" s="55" t="s">
        <v>51</v>
      </c>
      <c r="F29" s="158"/>
      <c r="H29" s="43">
        <f>+H24+H26</f>
        <v>113607</v>
      </c>
      <c r="I29" s="39">
        <f>+I24+I26</f>
        <v>88906</v>
      </c>
    </row>
    <row r="30" spans="1:9" ht="9" customHeight="1" thickBot="1">
      <c r="A30" s="85"/>
      <c r="B30" s="48"/>
      <c r="C30" s="48"/>
      <c r="D30" s="48"/>
      <c r="E30" s="48"/>
      <c r="F30" s="185"/>
      <c r="G30" s="48"/>
      <c r="H30" s="49"/>
      <c r="I30" s="48"/>
    </row>
    <row r="31" spans="6:8" ht="9" customHeight="1">
      <c r="F31" s="158"/>
      <c r="H31" s="43"/>
    </row>
    <row r="32" spans="1:8" ht="15">
      <c r="A32" s="55" t="s">
        <v>247</v>
      </c>
      <c r="F32" s="158"/>
      <c r="H32" s="43"/>
    </row>
    <row r="33" spans="1:9" ht="15.75" customHeight="1">
      <c r="A33" s="55" t="s">
        <v>396</v>
      </c>
      <c r="F33" s="186"/>
      <c r="G33" s="51"/>
      <c r="H33" s="50">
        <f>+'Notes (2)'!I197</f>
        <v>9.967432368645934</v>
      </c>
      <c r="I33" s="51">
        <f>+'Notes (2)'!J197</f>
        <v>8.91742361021954</v>
      </c>
    </row>
    <row r="34" spans="6:8" ht="8.25" customHeight="1">
      <c r="F34" s="158"/>
      <c r="H34" s="43"/>
    </row>
    <row r="35" spans="1:9" ht="15">
      <c r="A35" s="55" t="s">
        <v>14</v>
      </c>
      <c r="F35" s="187"/>
      <c r="G35" s="51"/>
      <c r="H35" s="110">
        <f>+'Notes (2)'!I204</f>
        <v>9.18552000190987</v>
      </c>
      <c r="I35" s="51">
        <f>+'Notes (2)'!J204</f>
        <v>7.302985371898997</v>
      </c>
    </row>
    <row r="36" spans="1:9" ht="9" customHeight="1" thickBot="1">
      <c r="A36" s="85"/>
      <c r="B36" s="48"/>
      <c r="C36" s="48"/>
      <c r="D36" s="48"/>
      <c r="E36" s="48"/>
      <c r="F36" s="185"/>
      <c r="G36" s="48"/>
      <c r="H36" s="49"/>
      <c r="I36" s="48"/>
    </row>
    <row r="37" spans="6:8" ht="9.75" customHeight="1">
      <c r="F37" s="158"/>
      <c r="H37" s="43"/>
    </row>
    <row r="38" spans="1:9" ht="15">
      <c r="A38" s="55" t="s">
        <v>63</v>
      </c>
      <c r="F38" s="186"/>
      <c r="G38" s="51"/>
      <c r="H38" s="50"/>
      <c r="I38" s="51"/>
    </row>
    <row r="39" spans="1:9" ht="15">
      <c r="A39" s="56" t="s">
        <v>195</v>
      </c>
      <c r="F39" s="186"/>
      <c r="G39" s="51"/>
      <c r="H39" s="50">
        <f>12.5*0.72</f>
        <v>9</v>
      </c>
      <c r="I39" s="51">
        <f>10*0.72</f>
        <v>7.199999999999999</v>
      </c>
    </row>
    <row r="40" spans="1:9" ht="8.25" customHeight="1" thickBot="1">
      <c r="A40" s="85"/>
      <c r="B40" s="48"/>
      <c r="C40" s="48"/>
      <c r="D40" s="48"/>
      <c r="E40" s="48"/>
      <c r="F40" s="185"/>
      <c r="G40" s="48"/>
      <c r="H40" s="49"/>
      <c r="I40" s="48"/>
    </row>
    <row r="42" spans="6:9" ht="15">
      <c r="F42" s="158"/>
      <c r="I42" s="52"/>
    </row>
    <row r="43" spans="6:9" ht="15">
      <c r="F43" s="158"/>
      <c r="I43" s="52"/>
    </row>
    <row r="44" spans="6:9" ht="15" customHeight="1">
      <c r="F44" s="158"/>
      <c r="I44" s="52"/>
    </row>
    <row r="45" spans="6:9" ht="15" customHeight="1">
      <c r="F45" s="158"/>
      <c r="I45" s="52"/>
    </row>
    <row r="46" spans="6:9" ht="15" customHeight="1">
      <c r="F46" s="158"/>
      <c r="I46" s="52"/>
    </row>
    <row r="47" spans="6:9" ht="15" customHeight="1">
      <c r="F47" s="158"/>
      <c r="I47" s="52"/>
    </row>
    <row r="48" spans="6:9" ht="15" customHeight="1">
      <c r="F48" s="158"/>
      <c r="I48" s="52"/>
    </row>
    <row r="49" spans="6:9" ht="15" customHeight="1">
      <c r="F49" s="158"/>
      <c r="I49" s="52"/>
    </row>
    <row r="50" ht="20.25" customHeight="1">
      <c r="A50" s="86" t="s">
        <v>225</v>
      </c>
    </row>
    <row r="51" ht="6.75" customHeight="1"/>
  </sheetData>
  <mergeCells count="2">
    <mergeCell ref="F9:G9"/>
    <mergeCell ref="H9:I9"/>
  </mergeCells>
  <printOptions/>
  <pageMargins left="0.75" right="0.49" top="0.86" bottom="0.31" header="0.5" footer="0.5"/>
  <pageSetup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31-7-2005</oddHeader>
    <oddFooter>&amp;R&amp;"Arial,Bold"    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I26" sqref="I26"/>
    </sheetView>
  </sheetViews>
  <sheetFormatPr defaultColWidth="9.140625" defaultRowHeight="12.75"/>
  <cols>
    <col min="1" max="7" width="9.140625" style="2" customWidth="1"/>
    <col min="8" max="8" width="10.8515625" style="2" customWidth="1"/>
    <col min="9" max="9" width="9.140625" style="2" customWidth="1"/>
    <col min="10" max="10" width="7.421875" style="2" customWidth="1"/>
    <col min="11" max="16384" width="9.140625" style="2" customWidth="1"/>
  </cols>
  <sheetData>
    <row r="1" spans="1:10" ht="18.75" customHeight="1">
      <c r="A1" s="198" t="s">
        <v>96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199" t="s">
        <v>97</v>
      </c>
      <c r="B2" s="199"/>
      <c r="C2" s="199"/>
      <c r="D2" s="199"/>
      <c r="E2" s="199"/>
      <c r="F2" s="199"/>
      <c r="G2" s="199"/>
      <c r="H2" s="199"/>
      <c r="I2" s="199"/>
      <c r="J2" s="199"/>
    </row>
    <row r="10" spans="1:9" ht="27.75" customHeight="1">
      <c r="A10" s="101" t="s">
        <v>73</v>
      </c>
      <c r="B10" s="200" t="s">
        <v>243</v>
      </c>
      <c r="C10" s="200"/>
      <c r="D10" s="200"/>
      <c r="E10" s="200"/>
      <c r="F10" s="200"/>
      <c r="G10" s="200"/>
      <c r="H10" s="100"/>
      <c r="I10" s="100"/>
    </row>
    <row r="12" spans="2:9" ht="15">
      <c r="B12" s="97" t="s">
        <v>81</v>
      </c>
      <c r="I12" s="69" t="s">
        <v>82</v>
      </c>
    </row>
    <row r="13" ht="9" customHeight="1"/>
    <row r="14" spans="2:9" ht="15">
      <c r="B14" s="2" t="s">
        <v>77</v>
      </c>
      <c r="I14" s="69">
        <v>1</v>
      </c>
    </row>
    <row r="15" ht="9" customHeight="1">
      <c r="I15" s="69"/>
    </row>
    <row r="16" spans="2:9" ht="15">
      <c r="B16" s="2" t="s">
        <v>78</v>
      </c>
      <c r="I16" s="69">
        <v>2</v>
      </c>
    </row>
    <row r="17" ht="9" customHeight="1">
      <c r="I17" s="69"/>
    </row>
    <row r="18" spans="2:9" ht="15">
      <c r="B18" s="2" t="s">
        <v>79</v>
      </c>
      <c r="I18" s="69">
        <v>3</v>
      </c>
    </row>
    <row r="19" ht="9" customHeight="1">
      <c r="I19" s="69"/>
    </row>
    <row r="20" spans="2:9" ht="15">
      <c r="B20" s="2" t="s">
        <v>80</v>
      </c>
      <c r="I20" s="69">
        <v>4</v>
      </c>
    </row>
    <row r="21" ht="9" customHeight="1">
      <c r="I21" s="69"/>
    </row>
    <row r="22" spans="2:9" ht="15">
      <c r="B22" s="2" t="s">
        <v>224</v>
      </c>
      <c r="I22" s="98" t="s">
        <v>2</v>
      </c>
    </row>
    <row r="23" ht="9" customHeight="1">
      <c r="I23" s="69"/>
    </row>
    <row r="24" spans="2:10" ht="15">
      <c r="B24" s="2" t="s">
        <v>210</v>
      </c>
      <c r="J24" s="96"/>
    </row>
    <row r="25" spans="3:9" ht="15">
      <c r="C25" s="2" t="s">
        <v>209</v>
      </c>
      <c r="I25" s="99" t="s">
        <v>3</v>
      </c>
    </row>
  </sheetData>
  <mergeCells count="3">
    <mergeCell ref="A1:J1"/>
    <mergeCell ref="A2:J2"/>
    <mergeCell ref="B10:G10"/>
  </mergeCells>
  <printOptions/>
  <pageMargins left="0.79" right="0.3" top="1" bottom="1" header="0.5" footer="0.5"/>
  <pageSetup firstPageNumber="0" useFirstPageNumber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showGridLines="0" workbookViewId="0" topLeftCell="A45">
      <selection activeCell="B66" sqref="B66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4" width="9.140625" style="2" customWidth="1"/>
    <col min="5" max="5" width="17.421875" style="2" customWidth="1"/>
    <col min="6" max="6" width="8.7109375" style="2" customWidth="1"/>
    <col min="7" max="7" width="15.00390625" style="2" customWidth="1"/>
    <col min="8" max="8" width="12.7109375" style="28" customWidth="1"/>
    <col min="9" max="9" width="13.57421875" style="3" customWidth="1"/>
    <col min="10" max="10" width="2.140625" style="4" customWidth="1"/>
    <col min="11" max="16384" width="9.140625" style="2" customWidth="1"/>
  </cols>
  <sheetData>
    <row r="1" ht="9.75" customHeight="1">
      <c r="H1" s="3"/>
    </row>
    <row r="2" ht="12" customHeight="1">
      <c r="H2" s="3"/>
    </row>
    <row r="3" ht="3" customHeight="1" hidden="1">
      <c r="H3" s="3"/>
    </row>
    <row r="4" spans="1:8" ht="12.75" customHeight="1">
      <c r="A4" s="5" t="str">
        <f>PL!A5</f>
        <v>UNAUDITED QUARTERLY FINANCIAL REPORT FOR THE PERIOD ENDED 31 JULY 2005</v>
      </c>
      <c r="H4" s="3"/>
    </row>
    <row r="5" spans="1:9" ht="12.75" customHeight="1">
      <c r="A5" s="70" t="s">
        <v>76</v>
      </c>
      <c r="B5" s="6"/>
      <c r="C5" s="6"/>
      <c r="D5" s="6"/>
      <c r="E5" s="6"/>
      <c r="F5" s="6"/>
      <c r="G5" s="6"/>
      <c r="H5" s="7"/>
      <c r="I5" s="7"/>
    </row>
    <row r="6" spans="1:10" ht="14.25" customHeight="1">
      <c r="A6" s="2" t="s">
        <v>15</v>
      </c>
      <c r="G6" s="5"/>
      <c r="H6" s="201" t="s">
        <v>28</v>
      </c>
      <c r="I6" s="201"/>
      <c r="J6" s="8"/>
    </row>
    <row r="7" spans="7:10" ht="13.5" customHeight="1">
      <c r="G7" s="5"/>
      <c r="H7" s="9" t="str">
        <f>+PL!H10</f>
        <v>31-7-2005</v>
      </c>
      <c r="I7" s="9" t="s">
        <v>236</v>
      </c>
      <c r="J7" s="8"/>
    </row>
    <row r="8" spans="1:10" ht="13.5" customHeight="1" thickBot="1">
      <c r="A8" s="10"/>
      <c r="B8" s="10"/>
      <c r="C8" s="10"/>
      <c r="D8" s="10"/>
      <c r="E8" s="10"/>
      <c r="F8" s="10"/>
      <c r="G8" s="1"/>
      <c r="H8" s="11" t="s">
        <v>8</v>
      </c>
      <c r="I8" s="11" t="s">
        <v>8</v>
      </c>
      <c r="J8" s="8"/>
    </row>
    <row r="9" spans="1:10" ht="14.25" customHeight="1">
      <c r="A9" s="8" t="s">
        <v>184</v>
      </c>
      <c r="B9" s="4"/>
      <c r="C9" s="4"/>
      <c r="D9" s="4"/>
      <c r="E9" s="4"/>
      <c r="F9" s="4"/>
      <c r="G9" s="12"/>
      <c r="H9" s="13"/>
      <c r="I9" s="13"/>
      <c r="J9" s="8"/>
    </row>
    <row r="10" spans="1:9" ht="14.25" customHeight="1">
      <c r="A10" s="2" t="s">
        <v>29</v>
      </c>
      <c r="H10" s="14">
        <v>71126</v>
      </c>
      <c r="I10" s="15">
        <v>72777</v>
      </c>
    </row>
    <row r="11" spans="1:9" ht="14.25" customHeight="1">
      <c r="A11" s="2" t="s">
        <v>99</v>
      </c>
      <c r="H11" s="15">
        <v>23014</v>
      </c>
      <c r="I11" s="15">
        <v>23522</v>
      </c>
    </row>
    <row r="12" spans="1:9" ht="14.25" customHeight="1">
      <c r="A12" s="2" t="s">
        <v>86</v>
      </c>
      <c r="H12" s="15">
        <v>48041</v>
      </c>
      <c r="I12" s="15">
        <v>48041</v>
      </c>
    </row>
    <row r="13" spans="1:9" ht="14.25" customHeight="1">
      <c r="A13" s="2" t="s">
        <v>87</v>
      </c>
      <c r="H13" s="15">
        <v>314</v>
      </c>
      <c r="I13" s="15">
        <v>319</v>
      </c>
    </row>
    <row r="14" spans="1:9" ht="14.25" customHeight="1">
      <c r="A14" s="2" t="s">
        <v>212</v>
      </c>
      <c r="H14" s="15">
        <v>2561</v>
      </c>
      <c r="I14" s="15">
        <v>3393</v>
      </c>
    </row>
    <row r="15" spans="1:9" ht="14.25" customHeight="1">
      <c r="A15" s="2" t="s">
        <v>213</v>
      </c>
      <c r="H15" s="15">
        <v>386</v>
      </c>
      <c r="I15" s="15">
        <v>407</v>
      </c>
    </row>
    <row r="16" spans="1:9" ht="14.25" customHeight="1">
      <c r="A16" s="4" t="s">
        <v>88</v>
      </c>
      <c r="B16" s="4"/>
      <c r="C16" s="4"/>
      <c r="D16" s="4"/>
      <c r="E16" s="4"/>
      <c r="F16" s="4"/>
      <c r="G16" s="4"/>
      <c r="H16" s="15">
        <v>607956</v>
      </c>
      <c r="I16" s="15">
        <v>609422</v>
      </c>
    </row>
    <row r="17" spans="1:9" ht="2.25" customHeight="1">
      <c r="A17" s="4"/>
      <c r="B17" s="4"/>
      <c r="C17" s="4"/>
      <c r="D17" s="4"/>
      <c r="E17" s="4"/>
      <c r="F17" s="4"/>
      <c r="G17" s="4"/>
      <c r="H17" s="15"/>
      <c r="I17" s="15"/>
    </row>
    <row r="18" spans="1:9" ht="14.25" customHeight="1">
      <c r="A18" s="5" t="s">
        <v>16</v>
      </c>
      <c r="H18" s="15"/>
      <c r="I18" s="15"/>
    </row>
    <row r="19" spans="1:10" ht="14.25" customHeight="1">
      <c r="A19" s="2" t="s">
        <v>100</v>
      </c>
      <c r="H19" s="31">
        <v>14127</v>
      </c>
      <c r="I19" s="33">
        <v>14337</v>
      </c>
      <c r="J19" s="17"/>
    </row>
    <row r="20" spans="1:10" ht="14.25" customHeight="1">
      <c r="A20" s="2" t="s">
        <v>214</v>
      </c>
      <c r="H20" s="32">
        <f>83750+1</f>
        <v>83751</v>
      </c>
      <c r="I20" s="34">
        <v>68357</v>
      </c>
      <c r="J20" s="17"/>
    </row>
    <row r="21" spans="1:10" ht="14.25" customHeight="1">
      <c r="A21" s="2" t="s">
        <v>207</v>
      </c>
      <c r="H21" s="32">
        <f>138628+505-136571-463</f>
        <v>2099</v>
      </c>
      <c r="I21" s="34">
        <v>2952</v>
      </c>
      <c r="J21" s="17"/>
    </row>
    <row r="22" spans="1:10" ht="14.25" customHeight="1">
      <c r="A22" s="2" t="s">
        <v>215</v>
      </c>
      <c r="H22" s="32">
        <v>667839</v>
      </c>
      <c r="I22" s="34">
        <v>693114</v>
      </c>
      <c r="J22" s="17"/>
    </row>
    <row r="23" spans="1:10" ht="14.25" customHeight="1">
      <c r="A23" s="2" t="s">
        <v>101</v>
      </c>
      <c r="H23" s="32">
        <v>434165</v>
      </c>
      <c r="I23" s="34">
        <v>323182</v>
      </c>
      <c r="J23" s="17"/>
    </row>
    <row r="24" spans="1:10" ht="14.25" customHeight="1">
      <c r="A24" s="30" t="s">
        <v>17</v>
      </c>
      <c r="B24" s="30"/>
      <c r="C24" s="30"/>
      <c r="D24" s="30"/>
      <c r="E24" s="30"/>
      <c r="F24" s="30"/>
      <c r="G24" s="30"/>
      <c r="H24" s="37">
        <v>51720</v>
      </c>
      <c r="I24" s="35">
        <v>20392</v>
      </c>
      <c r="J24" s="18"/>
    </row>
    <row r="25" spans="1:10" ht="14.25" customHeight="1">
      <c r="A25" s="4"/>
      <c r="B25" s="4"/>
      <c r="C25" s="4"/>
      <c r="D25" s="4"/>
      <c r="E25" s="4"/>
      <c r="F25" s="4"/>
      <c r="G25" s="4"/>
      <c r="H25" s="36">
        <f>SUM(H19:H24)</f>
        <v>1253701</v>
      </c>
      <c r="I25" s="29">
        <f>SUM(I19:I24)</f>
        <v>1122334</v>
      </c>
      <c r="J25" s="17"/>
    </row>
    <row r="26" spans="1:10" ht="14.25" customHeight="1">
      <c r="A26" s="5" t="s">
        <v>18</v>
      </c>
      <c r="H26" s="32"/>
      <c r="I26" s="34"/>
      <c r="J26" s="17"/>
    </row>
    <row r="27" spans="1:10" ht="14.25" customHeight="1">
      <c r="A27" s="2" t="s">
        <v>216</v>
      </c>
      <c r="H27" s="32">
        <f>43532+178132</f>
        <v>221664</v>
      </c>
      <c r="I27" s="34">
        <v>194974</v>
      </c>
      <c r="J27" s="17"/>
    </row>
    <row r="28" spans="1:10" ht="14.25" customHeight="1">
      <c r="A28" s="2" t="s">
        <v>217</v>
      </c>
      <c r="H28" s="32">
        <v>645</v>
      </c>
      <c r="I28" s="34">
        <v>1396</v>
      </c>
      <c r="J28" s="17"/>
    </row>
    <row r="29" spans="1:10" ht="14.25" customHeight="1">
      <c r="A29" s="2" t="s">
        <v>19</v>
      </c>
      <c r="H29" s="32">
        <v>3068</v>
      </c>
      <c r="I29" s="34">
        <v>3477</v>
      </c>
      <c r="J29" s="17"/>
    </row>
    <row r="30" spans="1:10" ht="14.25" customHeight="1">
      <c r="A30" s="2" t="s">
        <v>20</v>
      </c>
      <c r="H30" s="32">
        <f>35501+3283+1+4010</f>
        <v>42795</v>
      </c>
      <c r="I30" s="34">
        <v>29552</v>
      </c>
      <c r="J30" s="17"/>
    </row>
    <row r="31" spans="1:10" ht="14.25" customHeight="1">
      <c r="A31" s="4"/>
      <c r="B31" s="4"/>
      <c r="C31" s="4"/>
      <c r="D31" s="4"/>
      <c r="E31" s="4"/>
      <c r="F31" s="4"/>
      <c r="G31" s="4"/>
      <c r="H31" s="36">
        <f>SUM(H27:H30)</f>
        <v>268172</v>
      </c>
      <c r="I31" s="29">
        <f>SUM(I27:I30)</f>
        <v>229399</v>
      </c>
      <c r="J31" s="17"/>
    </row>
    <row r="32" spans="1:10" ht="14.25" customHeight="1">
      <c r="A32" s="105" t="s">
        <v>21</v>
      </c>
      <c r="B32" s="22"/>
      <c r="C32" s="22"/>
      <c r="D32" s="22"/>
      <c r="E32" s="22"/>
      <c r="F32" s="22"/>
      <c r="G32" s="22"/>
      <c r="H32" s="106">
        <f>H25-H31</f>
        <v>985529</v>
      </c>
      <c r="I32" s="106">
        <f>I25-I31</f>
        <v>892935</v>
      </c>
      <c r="J32" s="22"/>
    </row>
    <row r="33" spans="1:10" ht="1.5" customHeight="1">
      <c r="A33" s="19"/>
      <c r="B33" s="20"/>
      <c r="C33" s="20"/>
      <c r="D33" s="20"/>
      <c r="E33" s="20"/>
      <c r="F33" s="20"/>
      <c r="G33" s="20"/>
      <c r="H33" s="21"/>
      <c r="I33" s="21"/>
      <c r="J33" s="22"/>
    </row>
    <row r="34" spans="1:9" ht="14.25" customHeight="1" thickBot="1">
      <c r="A34" s="10"/>
      <c r="B34" s="10"/>
      <c r="C34" s="10"/>
      <c r="D34" s="10"/>
      <c r="E34" s="10"/>
      <c r="F34" s="10"/>
      <c r="G34" s="10"/>
      <c r="H34" s="23">
        <f>SUM(H10:H16)+H32</f>
        <v>1738927</v>
      </c>
      <c r="I34" s="23">
        <f>SUM(I10:I16)+I32</f>
        <v>1650816</v>
      </c>
    </row>
    <row r="35" spans="1:9" ht="15.75" customHeight="1">
      <c r="A35" s="5" t="s">
        <v>22</v>
      </c>
      <c r="H35" s="25"/>
      <c r="I35" s="15"/>
    </row>
    <row r="36" spans="1:9" ht="14.25" customHeight="1">
      <c r="A36" s="2" t="s">
        <v>23</v>
      </c>
      <c r="H36" s="25">
        <f>+SICE!F26</f>
        <v>1234664</v>
      </c>
      <c r="I36" s="15">
        <v>1212105</v>
      </c>
    </row>
    <row r="37" spans="1:9" ht="14.25" customHeight="1">
      <c r="A37" s="2" t="s">
        <v>102</v>
      </c>
      <c r="H37" s="25">
        <v>300898</v>
      </c>
      <c r="I37" s="15">
        <v>296411</v>
      </c>
    </row>
    <row r="38" spans="1:9" ht="14.25" customHeight="1">
      <c r="A38" s="2" t="s">
        <v>103</v>
      </c>
      <c r="H38" s="25">
        <f>+SICE!I26-'BS'!H37-'BS'!H43</f>
        <v>2543</v>
      </c>
      <c r="I38" s="15">
        <v>1519</v>
      </c>
    </row>
    <row r="39" spans="1:9" ht="14.25" customHeight="1">
      <c r="A39" s="2" t="s">
        <v>161</v>
      </c>
      <c r="H39" s="15">
        <v>54120</v>
      </c>
      <c r="I39" s="15">
        <v>52296</v>
      </c>
    </row>
    <row r="40" spans="1:9" ht="14.25" customHeight="1">
      <c r="A40" s="2" t="s">
        <v>89</v>
      </c>
      <c r="H40" s="16">
        <f>+SICE!K26</f>
        <v>465772</v>
      </c>
      <c r="I40" s="16">
        <v>441939</v>
      </c>
    </row>
    <row r="41" spans="1:9" ht="14.25" customHeight="1">
      <c r="A41" s="2" t="s">
        <v>163</v>
      </c>
      <c r="H41" s="25">
        <f>SUM(H36:H40)</f>
        <v>2057997</v>
      </c>
      <c r="I41" s="25">
        <f>SUM(I36:I40)</f>
        <v>2004270</v>
      </c>
    </row>
    <row r="42" spans="1:9" ht="14.25" customHeight="1">
      <c r="A42" s="2" t="s">
        <v>104</v>
      </c>
      <c r="H42" s="15">
        <f>+SICE!G26</f>
        <v>-400762</v>
      </c>
      <c r="I42" s="15">
        <v>-373568</v>
      </c>
    </row>
    <row r="43" spans="1:9" ht="14.25" customHeight="1">
      <c r="A43" s="2" t="s">
        <v>148</v>
      </c>
      <c r="H43" s="16">
        <v>0</v>
      </c>
      <c r="I43" s="16">
        <v>-57355</v>
      </c>
    </row>
    <row r="44" spans="1:9" ht="14.25" customHeight="1">
      <c r="A44" s="2" t="s">
        <v>166</v>
      </c>
      <c r="H44" s="25">
        <f>SUM(H41:H43)</f>
        <v>1657235</v>
      </c>
      <c r="I44" s="25">
        <f>SUM(I41:I43)</f>
        <v>1573347</v>
      </c>
    </row>
    <row r="45" spans="1:9" ht="14.25" customHeight="1">
      <c r="A45" s="2" t="s">
        <v>218</v>
      </c>
      <c r="H45" s="16">
        <v>7962</v>
      </c>
      <c r="I45" s="16">
        <v>7429</v>
      </c>
    </row>
    <row r="46" spans="1:9" ht="14.25" customHeight="1">
      <c r="A46" s="2" t="s">
        <v>168</v>
      </c>
      <c r="H46" s="25">
        <f>+H44+H45</f>
        <v>1665197</v>
      </c>
      <c r="I46" s="25">
        <f>+I44+I45</f>
        <v>1580776</v>
      </c>
    </row>
    <row r="47" spans="1:9" ht="14.25" customHeight="1">
      <c r="A47" s="2" t="s">
        <v>174</v>
      </c>
      <c r="H47" s="25">
        <v>2313</v>
      </c>
      <c r="I47" s="25">
        <v>2223</v>
      </c>
    </row>
    <row r="48" spans="1:9" ht="14.25" customHeight="1">
      <c r="A48" s="2" t="s">
        <v>202</v>
      </c>
      <c r="H48" s="25">
        <f>17059+150</f>
        <v>17209</v>
      </c>
      <c r="I48" s="25">
        <v>17059</v>
      </c>
    </row>
    <row r="49" spans="1:9" ht="14.25" customHeight="1">
      <c r="A49" s="2" t="s">
        <v>363</v>
      </c>
      <c r="H49" s="25">
        <v>33702</v>
      </c>
      <c r="I49" s="15">
        <v>32364</v>
      </c>
    </row>
    <row r="50" spans="1:9" ht="14.25" customHeight="1">
      <c r="A50" s="2" t="s">
        <v>167</v>
      </c>
      <c r="H50" s="2"/>
      <c r="I50" s="2"/>
    </row>
    <row r="51" spans="1:9" ht="14.25" customHeight="1">
      <c r="A51" s="2" t="s">
        <v>162</v>
      </c>
      <c r="H51" s="25">
        <v>20506</v>
      </c>
      <c r="I51" s="25">
        <v>18394</v>
      </c>
    </row>
    <row r="52" spans="1:12" ht="14.25" customHeight="1" thickBot="1">
      <c r="A52" s="26"/>
      <c r="B52" s="26"/>
      <c r="C52" s="26"/>
      <c r="D52" s="26"/>
      <c r="E52" s="26"/>
      <c r="F52" s="26"/>
      <c r="G52" s="26"/>
      <c r="H52" s="24">
        <f>SUM(H46:H51)</f>
        <v>1738927</v>
      </c>
      <c r="I52" s="24">
        <f>SUM(I46:I51)</f>
        <v>1650816</v>
      </c>
      <c r="K52" s="167">
        <f>ROUND(+H52-H34,0)</f>
        <v>0</v>
      </c>
      <c r="L52" s="166">
        <f>+I52-I34</f>
        <v>0</v>
      </c>
    </row>
    <row r="53" spans="1:9" ht="15.75" customHeight="1">
      <c r="A53" s="2" t="s">
        <v>203</v>
      </c>
      <c r="H53" s="104">
        <f>($H$44-$H$16-H39)/($H$36-85000)</f>
        <v>0.8656085604141732</v>
      </c>
      <c r="I53" s="104">
        <f>($I$44-$I$16-I39)/($I$36-78600)</f>
        <v>0.8042567081750852</v>
      </c>
    </row>
    <row r="54" spans="4:9" ht="15.75" customHeight="1">
      <c r="D54" s="2" t="s">
        <v>164</v>
      </c>
      <c r="H54" s="104">
        <f>(($H$44+(116848/1.2)-$H$39-$H$16)-35423)/($H$36-85000+((116848)/1.2))</f>
        <v>0.8476966206839036</v>
      </c>
      <c r="I54" s="104">
        <f>(($I$44+(139408/1.2)-$I$39-$I$16)-34310)/($I$36-78600+((139408)/1.2))</f>
        <v>0.7949984462668394</v>
      </c>
    </row>
    <row r="55" spans="1:9" ht="14.25" customHeight="1">
      <c r="A55" s="2" t="s">
        <v>85</v>
      </c>
      <c r="D55" s="2" t="s">
        <v>165</v>
      </c>
      <c r="H55" s="104">
        <f>ROUND((+$H$44-H39)/($H$36-85000),2)</f>
        <v>1.39</v>
      </c>
      <c r="I55" s="104">
        <f>(+$I$44-I39)/($I$36-78600)</f>
        <v>1.3419005650614686</v>
      </c>
    </row>
    <row r="56" spans="4:9" ht="14.25" customHeight="1">
      <c r="D56" s="2" t="s">
        <v>164</v>
      </c>
      <c r="H56" s="104">
        <f>ROUND((+$H$44-$H$39+(116848/1.2)-35423)/($H$36-85000+((116848)/1.2)),2)</f>
        <v>1.34</v>
      </c>
      <c r="I56" s="104">
        <f>(+$I$44-$I$39+(139408/1.2)-34310)/($I$36-78600+((139408)/1.2))</f>
        <v>1.2826615382358393</v>
      </c>
    </row>
    <row r="57" spans="8:9" ht="2.25" customHeight="1">
      <c r="H57" s="104"/>
      <c r="I57" s="145"/>
    </row>
    <row r="58" spans="1:9" ht="14.25" customHeight="1">
      <c r="A58" s="2" t="s">
        <v>185</v>
      </c>
      <c r="H58" s="104"/>
      <c r="I58" s="145"/>
    </row>
    <row r="59" spans="1:9" ht="14.25" customHeight="1">
      <c r="A59" s="2" t="s">
        <v>238</v>
      </c>
      <c r="H59" s="104"/>
      <c r="I59" s="145"/>
    </row>
    <row r="60" spans="1:9" ht="14.25" customHeight="1">
      <c r="A60" s="2" t="s">
        <v>242</v>
      </c>
      <c r="H60" s="104"/>
      <c r="I60" s="145"/>
    </row>
    <row r="61" spans="1:9" ht="14.25" customHeight="1">
      <c r="A61" s="2" t="s">
        <v>383</v>
      </c>
      <c r="B61" s="194"/>
      <c r="H61" s="104"/>
      <c r="I61" s="145"/>
    </row>
    <row r="62" spans="2:9" ht="14.25" customHeight="1">
      <c r="B62" s="2" t="s">
        <v>385</v>
      </c>
      <c r="H62" s="104"/>
      <c r="I62" s="145"/>
    </row>
    <row r="63" spans="2:9" ht="15" customHeight="1">
      <c r="B63" s="2" t="s">
        <v>384</v>
      </c>
      <c r="H63" s="104"/>
      <c r="I63" s="145"/>
    </row>
    <row r="64" spans="8:9" ht="1.5" customHeight="1">
      <c r="H64" s="104"/>
      <c r="I64" s="145"/>
    </row>
    <row r="65" spans="1:9" ht="14.25" customHeight="1">
      <c r="A65" s="2" t="s">
        <v>186</v>
      </c>
      <c r="H65" s="104"/>
      <c r="I65" s="145"/>
    </row>
    <row r="66" spans="1:9" ht="14.25" customHeight="1">
      <c r="A66" s="194" t="s">
        <v>170</v>
      </c>
      <c r="H66" s="104"/>
      <c r="I66" s="145"/>
    </row>
    <row r="67" spans="1:9" ht="14.25" customHeight="1">
      <c r="A67" s="2" t="s">
        <v>387</v>
      </c>
      <c r="H67" s="104"/>
      <c r="I67" s="145"/>
    </row>
    <row r="68" spans="2:9" ht="13.5" customHeight="1">
      <c r="B68" s="2" t="s">
        <v>386</v>
      </c>
      <c r="H68" s="104"/>
      <c r="I68" s="145"/>
    </row>
    <row r="69" spans="8:9" ht="7.5" customHeight="1">
      <c r="H69" s="104"/>
      <c r="I69" s="145"/>
    </row>
    <row r="70" spans="1:9" ht="13.5" customHeight="1">
      <c r="A70" s="5" t="s">
        <v>225</v>
      </c>
      <c r="H70" s="25"/>
      <c r="I70" s="15"/>
    </row>
    <row r="71" spans="8:9" ht="15">
      <c r="H71" s="108">
        <f>ROUND(+H52-H34,0)</f>
        <v>0</v>
      </c>
      <c r="I71" s="108">
        <f>+I52-I34</f>
        <v>0</v>
      </c>
    </row>
  </sheetData>
  <mergeCells count="1">
    <mergeCell ref="H6:I6"/>
  </mergeCells>
  <printOptions/>
  <pageMargins left="0.62" right="0.21" top="0.64" bottom="0" header="0.31" footer="0.5"/>
  <pageSetup horizontalDpi="600" verticalDpi="600" orientation="portrait" paperSize="9" scale="86" r:id="rId1"/>
  <headerFooter alignWithMargins="0">
    <oddHeader>&amp;R&amp;"Arial,Bold"Berjaya Sports Toto Berhad&amp;U
&amp;9&amp;U(&amp;"Arial,Regular"Company No. 9109-K)
Quarterly Report 31-7-2005</oddHeader>
    <oddFooter>&amp;R&amp;"Arial,Bold"   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N86"/>
  <sheetViews>
    <sheetView showGridLines="0" workbookViewId="0" topLeftCell="A3">
      <selection activeCell="I23" sqref="I23"/>
    </sheetView>
  </sheetViews>
  <sheetFormatPr defaultColWidth="9.140625" defaultRowHeight="12.75"/>
  <cols>
    <col min="1" max="1" width="7.140625" style="2" customWidth="1"/>
    <col min="2" max="3" width="7.8515625" style="2" customWidth="1"/>
    <col min="4" max="4" width="6.421875" style="2" customWidth="1"/>
    <col min="5" max="5" width="2.7109375" style="2" customWidth="1"/>
    <col min="6" max="6" width="10.140625" style="2" customWidth="1"/>
    <col min="7" max="7" width="9.8515625" style="27" customWidth="1"/>
    <col min="8" max="8" width="13.00390625" style="27" customWidth="1"/>
    <col min="9" max="9" width="10.8515625" style="2" customWidth="1"/>
    <col min="10" max="10" width="1.1484375" style="2" customWidth="1"/>
    <col min="11" max="11" width="10.8515625" style="2" customWidth="1"/>
    <col min="12" max="12" width="10.140625" style="2" customWidth="1"/>
    <col min="13" max="16384" width="9.140625" style="2" customWidth="1"/>
  </cols>
  <sheetData>
    <row r="4" ht="10.5" customHeight="1"/>
    <row r="5" ht="15">
      <c r="A5" s="5" t="str">
        <f>PL!A5</f>
        <v>UNAUDITED QUARTERLY FINANCIAL REPORT FOR THE PERIOD ENDED 31 JULY 2005</v>
      </c>
    </row>
    <row r="6" ht="5.25" customHeight="1"/>
    <row r="7" ht="15">
      <c r="A7" s="5" t="s">
        <v>84</v>
      </c>
    </row>
    <row r="8" ht="15">
      <c r="A8" s="5"/>
    </row>
    <row r="9" ht="15">
      <c r="A9" s="5"/>
    </row>
    <row r="10" spans="1:11" ht="15">
      <c r="A10" s="5"/>
      <c r="G10" s="96"/>
      <c r="H10" s="2"/>
      <c r="I10" s="204" t="s">
        <v>188</v>
      </c>
      <c r="J10" s="204"/>
      <c r="K10" s="204"/>
    </row>
    <row r="11" spans="6:12" ht="15">
      <c r="F11" s="94" t="s">
        <v>72</v>
      </c>
      <c r="G11" s="94" t="s">
        <v>105</v>
      </c>
      <c r="H11" s="146" t="s">
        <v>172</v>
      </c>
      <c r="I11" s="94" t="s">
        <v>24</v>
      </c>
      <c r="J11" s="94"/>
      <c r="K11" s="95"/>
      <c r="L11" s="94"/>
    </row>
    <row r="12" spans="6:12" ht="15">
      <c r="F12" s="94" t="s">
        <v>253</v>
      </c>
      <c r="G12" s="94" t="s">
        <v>252</v>
      </c>
      <c r="H12" s="146" t="s">
        <v>171</v>
      </c>
      <c r="I12" s="94" t="s">
        <v>27</v>
      </c>
      <c r="J12" s="94"/>
      <c r="K12" s="94" t="s">
        <v>25</v>
      </c>
      <c r="L12" s="94" t="s">
        <v>26</v>
      </c>
    </row>
    <row r="13" spans="6:12" ht="15">
      <c r="F13" s="94" t="s">
        <v>8</v>
      </c>
      <c r="G13" s="94" t="s">
        <v>8</v>
      </c>
      <c r="H13" s="94" t="s">
        <v>8</v>
      </c>
      <c r="I13" s="94" t="s">
        <v>8</v>
      </c>
      <c r="J13" s="94"/>
      <c r="K13" s="94" t="s">
        <v>8</v>
      </c>
      <c r="L13" s="94" t="s">
        <v>8</v>
      </c>
    </row>
    <row r="14" spans="1:6" ht="15">
      <c r="A14" s="162"/>
      <c r="F14" s="27"/>
    </row>
    <row r="15" spans="1:12" ht="15">
      <c r="A15" s="156" t="s">
        <v>248</v>
      </c>
      <c r="B15" s="131"/>
      <c r="C15" s="131"/>
      <c r="F15" s="77">
        <v>1212105</v>
      </c>
      <c r="G15" s="77">
        <v>-373568</v>
      </c>
      <c r="H15" s="77">
        <v>52296</v>
      </c>
      <c r="I15" s="77">
        <f>296411+1519-57355</f>
        <v>240575</v>
      </c>
      <c r="J15" s="149"/>
      <c r="K15" s="77">
        <v>441939</v>
      </c>
      <c r="L15" s="77">
        <f>SUM(F15:K15)</f>
        <v>1573347</v>
      </c>
    </row>
    <row r="16" spans="1:12" ht="15">
      <c r="A16" s="136" t="s">
        <v>146</v>
      </c>
      <c r="B16" s="131"/>
      <c r="C16" s="131"/>
      <c r="F16" s="77">
        <v>22559</v>
      </c>
      <c r="G16" s="75">
        <v>0</v>
      </c>
      <c r="H16" s="52">
        <v>0</v>
      </c>
      <c r="I16" s="65">
        <v>4487</v>
      </c>
      <c r="J16" s="65"/>
      <c r="K16" s="39">
        <v>0</v>
      </c>
      <c r="L16" s="39">
        <f>SUM(F16:K16)</f>
        <v>27046</v>
      </c>
    </row>
    <row r="17" spans="1:12" ht="15">
      <c r="A17" s="136" t="s">
        <v>173</v>
      </c>
      <c r="B17" s="131"/>
      <c r="C17" s="131"/>
      <c r="F17" s="77">
        <v>0</v>
      </c>
      <c r="G17" s="75">
        <v>0</v>
      </c>
      <c r="H17" s="52">
        <v>1824</v>
      </c>
      <c r="I17" s="65">
        <v>0</v>
      </c>
      <c r="J17" s="65"/>
      <c r="K17" s="39">
        <v>0</v>
      </c>
      <c r="L17" s="39">
        <f>SUM(F17:K17)</f>
        <v>1824</v>
      </c>
    </row>
    <row r="18" spans="1:8" ht="15">
      <c r="A18" s="191" t="s">
        <v>361</v>
      </c>
      <c r="B18" s="131"/>
      <c r="C18" s="131"/>
      <c r="G18" s="2"/>
      <c r="H18" s="2"/>
    </row>
    <row r="19" spans="1:12" ht="15">
      <c r="A19" s="136" t="s">
        <v>357</v>
      </c>
      <c r="C19" s="131"/>
      <c r="F19" s="77">
        <v>0</v>
      </c>
      <c r="G19" s="75">
        <v>0</v>
      </c>
      <c r="H19" s="52">
        <v>0</v>
      </c>
      <c r="I19" s="65">
        <v>57355</v>
      </c>
      <c r="J19" s="65"/>
      <c r="K19" s="39">
        <v>0</v>
      </c>
      <c r="L19" s="39">
        <f>SUM(F19:K19)</f>
        <v>57355</v>
      </c>
    </row>
    <row r="20" spans="1:12" ht="15">
      <c r="A20" s="4" t="s">
        <v>147</v>
      </c>
      <c r="B20" s="4"/>
      <c r="C20" s="4"/>
      <c r="D20" s="4"/>
      <c r="E20" s="4"/>
      <c r="F20" s="77">
        <v>0</v>
      </c>
      <c r="G20" s="77">
        <v>-27194</v>
      </c>
      <c r="H20" s="52">
        <v>0</v>
      </c>
      <c r="I20" s="65">
        <v>0</v>
      </c>
      <c r="J20" s="65"/>
      <c r="K20" s="65">
        <v>0</v>
      </c>
      <c r="L20" s="39">
        <f>SUM(F20:K20)</f>
        <v>-27194</v>
      </c>
    </row>
    <row r="21" spans="1:12" ht="15">
      <c r="A21" s="4" t="s">
        <v>138</v>
      </c>
      <c r="B21" s="4"/>
      <c r="C21" s="4"/>
      <c r="D21" s="4"/>
      <c r="E21" s="4"/>
      <c r="F21" s="77"/>
      <c r="G21" s="77"/>
      <c r="H21" s="52"/>
      <c r="I21" s="65"/>
      <c r="J21" s="65"/>
      <c r="K21" s="65"/>
      <c r="L21" s="39"/>
    </row>
    <row r="22" spans="1:12" ht="15">
      <c r="A22" s="4" t="s">
        <v>358</v>
      </c>
      <c r="C22" s="4"/>
      <c r="D22" s="4"/>
      <c r="E22" s="4"/>
      <c r="F22" s="77">
        <v>0</v>
      </c>
      <c r="G22" s="77">
        <v>0</v>
      </c>
      <c r="H22" s="52">
        <v>0</v>
      </c>
      <c r="I22" s="65">
        <f>1023+1</f>
        <v>1024</v>
      </c>
      <c r="J22" s="65"/>
      <c r="K22" s="65">
        <v>0</v>
      </c>
      <c r="L22" s="39">
        <f>SUM(F22:K22)</f>
        <v>1024</v>
      </c>
    </row>
    <row r="23" spans="1:12" ht="15">
      <c r="A23" s="4" t="s">
        <v>196</v>
      </c>
      <c r="B23" s="4"/>
      <c r="C23" s="4"/>
      <c r="D23" s="4"/>
      <c r="E23" s="4"/>
      <c r="F23" s="77">
        <v>0</v>
      </c>
      <c r="G23" s="77">
        <v>0</v>
      </c>
      <c r="H23" s="52">
        <v>0</v>
      </c>
      <c r="I23" s="65">
        <v>0</v>
      </c>
      <c r="J23" s="65"/>
      <c r="K23" s="65">
        <v>-89774</v>
      </c>
      <c r="L23" s="39">
        <f>SUM(F23:K23)</f>
        <v>-89774</v>
      </c>
    </row>
    <row r="24" spans="1:12" ht="15">
      <c r="A24" s="6" t="s">
        <v>251</v>
      </c>
      <c r="B24" s="6"/>
      <c r="C24" s="6"/>
      <c r="D24" s="6"/>
      <c r="E24" s="6"/>
      <c r="F24" s="92">
        <v>0</v>
      </c>
      <c r="G24" s="92">
        <v>0</v>
      </c>
      <c r="H24" s="144">
        <v>0</v>
      </c>
      <c r="I24" s="44">
        <v>0</v>
      </c>
      <c r="J24" s="44"/>
      <c r="K24" s="44">
        <f>+PL!H29</f>
        <v>113607</v>
      </c>
      <c r="L24" s="44">
        <f>SUM(I24:K24)</f>
        <v>113607</v>
      </c>
    </row>
    <row r="25" spans="6:12" ht="3.75" customHeight="1">
      <c r="F25" s="27"/>
      <c r="H25" s="52"/>
      <c r="I25" s="39"/>
      <c r="J25" s="39"/>
      <c r="K25" s="39"/>
      <c r="L25" s="39"/>
    </row>
    <row r="26" spans="1:12" ht="15">
      <c r="A26" s="173" t="s">
        <v>249</v>
      </c>
      <c r="C26" s="131"/>
      <c r="F26" s="39">
        <f aca="true" t="shared" si="0" ref="F26:L26">SUM(F15:F24)</f>
        <v>1234664</v>
      </c>
      <c r="G26" s="39">
        <f t="shared" si="0"/>
        <v>-400762</v>
      </c>
      <c r="H26" s="39">
        <f t="shared" si="0"/>
        <v>54120</v>
      </c>
      <c r="I26" s="39">
        <f t="shared" si="0"/>
        <v>303441</v>
      </c>
      <c r="J26" s="52"/>
      <c r="K26" s="39">
        <f t="shared" si="0"/>
        <v>465772</v>
      </c>
      <c r="L26" s="39">
        <f t="shared" si="0"/>
        <v>1657235</v>
      </c>
    </row>
    <row r="27" spans="1:12" ht="4.5" customHeight="1">
      <c r="A27" s="6"/>
      <c r="B27" s="6"/>
      <c r="C27" s="6"/>
      <c r="D27" s="6"/>
      <c r="E27" s="6"/>
      <c r="F27" s="91"/>
      <c r="G27" s="91"/>
      <c r="H27" s="144"/>
      <c r="I27" s="44"/>
      <c r="J27" s="44"/>
      <c r="K27" s="44"/>
      <c r="L27" s="44"/>
    </row>
    <row r="28" spans="6:12" ht="15">
      <c r="F28" s="27"/>
      <c r="H28" s="52"/>
      <c r="I28" s="39"/>
      <c r="J28" s="39"/>
      <c r="K28" s="39"/>
      <c r="L28" s="39"/>
    </row>
    <row r="29" spans="1:12" ht="4.5" customHeight="1">
      <c r="A29" s="4"/>
      <c r="B29" s="4"/>
      <c r="C29" s="4"/>
      <c r="D29" s="4"/>
      <c r="E29" s="4"/>
      <c r="F29" s="4"/>
      <c r="G29" s="59"/>
      <c r="H29" s="52"/>
      <c r="I29" s="65"/>
      <c r="J29" s="65"/>
      <c r="K29" s="65"/>
      <c r="L29" s="65"/>
    </row>
    <row r="30" spans="1:12" ht="16.5" customHeight="1">
      <c r="A30" s="202"/>
      <c r="B30" s="202"/>
      <c r="C30" s="4"/>
      <c r="D30" s="4"/>
      <c r="E30" s="4"/>
      <c r="F30" s="4"/>
      <c r="G30" s="59"/>
      <c r="H30" s="52"/>
      <c r="I30" s="65"/>
      <c r="J30" s="65"/>
      <c r="K30" s="65"/>
      <c r="L30" s="65"/>
    </row>
    <row r="31" spans="1:12" ht="15" customHeight="1">
      <c r="A31" s="131" t="s">
        <v>219</v>
      </c>
      <c r="B31" s="131"/>
      <c r="C31" s="131"/>
      <c r="D31" s="4"/>
      <c r="E31" s="4"/>
      <c r="F31" s="65">
        <v>1037588</v>
      </c>
      <c r="G31" s="149">
        <v>-215258</v>
      </c>
      <c r="H31" s="52">
        <v>133134</v>
      </c>
      <c r="I31" s="65">
        <v>203597</v>
      </c>
      <c r="J31" s="65"/>
      <c r="K31" s="65">
        <v>367374</v>
      </c>
      <c r="L31" s="65">
        <f>SUM(F31:K31)</f>
        <v>1526435</v>
      </c>
    </row>
    <row r="32" spans="1:12" ht="15">
      <c r="A32" s="136" t="s">
        <v>146</v>
      </c>
      <c r="B32" s="131"/>
      <c r="C32" s="131"/>
      <c r="F32" s="39">
        <v>497</v>
      </c>
      <c r="G32" s="39">
        <v>0</v>
      </c>
      <c r="H32" s="39">
        <v>0</v>
      </c>
      <c r="I32" s="39">
        <v>99</v>
      </c>
      <c r="J32" s="39"/>
      <c r="K32" s="73">
        <v>0</v>
      </c>
      <c r="L32" s="39">
        <f>SUM(F32:K32)</f>
        <v>596</v>
      </c>
    </row>
    <row r="33" spans="1:12" ht="15">
      <c r="A33" s="4" t="s">
        <v>173</v>
      </c>
      <c r="B33" s="4"/>
      <c r="C33" s="4"/>
      <c r="F33" s="39">
        <v>0</v>
      </c>
      <c r="G33" s="39">
        <v>0</v>
      </c>
      <c r="H33" s="39">
        <v>-231</v>
      </c>
      <c r="I33" s="39">
        <v>0</v>
      </c>
      <c r="J33" s="39"/>
      <c r="K33" s="73">
        <v>0</v>
      </c>
      <c r="L33" s="39">
        <f>SUM(F33:K33)</f>
        <v>-231</v>
      </c>
    </row>
    <row r="34" spans="1:12" ht="15">
      <c r="A34" s="4" t="s">
        <v>147</v>
      </c>
      <c r="B34" s="4"/>
      <c r="C34" s="4"/>
      <c r="F34" s="181">
        <v>0</v>
      </c>
      <c r="G34" s="39">
        <v>-39953</v>
      </c>
      <c r="H34" s="39">
        <v>0</v>
      </c>
      <c r="I34" s="39">
        <v>0</v>
      </c>
      <c r="J34" s="39"/>
      <c r="K34" s="73">
        <v>0</v>
      </c>
      <c r="L34" s="39">
        <f>SUM(F34:K34)</f>
        <v>-39953</v>
      </c>
    </row>
    <row r="35" spans="1:12" ht="15">
      <c r="A35" s="4" t="s">
        <v>138</v>
      </c>
      <c r="B35" s="4"/>
      <c r="C35" s="4"/>
      <c r="F35" s="39"/>
      <c r="G35" s="39"/>
      <c r="H35" s="39"/>
      <c r="I35" s="39"/>
      <c r="J35" s="39"/>
      <c r="K35" s="73"/>
      <c r="L35" s="39"/>
    </row>
    <row r="36" spans="1:12" ht="15">
      <c r="A36" s="4" t="s">
        <v>358</v>
      </c>
      <c r="C36" s="4"/>
      <c r="F36" s="39">
        <v>0</v>
      </c>
      <c r="G36" s="39">
        <v>0</v>
      </c>
      <c r="H36" s="39">
        <v>0</v>
      </c>
      <c r="I36" s="39">
        <v>73</v>
      </c>
      <c r="J36" s="39"/>
      <c r="K36" s="73">
        <v>0</v>
      </c>
      <c r="L36" s="39">
        <f>SUM(F36:K36)</f>
        <v>73</v>
      </c>
    </row>
    <row r="37" spans="1:12" ht="15">
      <c r="A37" s="4" t="s">
        <v>6</v>
      </c>
      <c r="B37" s="4"/>
      <c r="C37" s="4"/>
      <c r="F37" s="39">
        <v>0</v>
      </c>
      <c r="G37" s="39">
        <v>0</v>
      </c>
      <c r="H37" s="39">
        <v>0</v>
      </c>
      <c r="I37" s="39">
        <v>0</v>
      </c>
      <c r="J37" s="39"/>
      <c r="K37" s="73">
        <v>-71315</v>
      </c>
      <c r="L37" s="39">
        <f>SUM(F37:K37)</f>
        <v>-71315</v>
      </c>
    </row>
    <row r="38" spans="1:12" ht="15">
      <c r="A38" s="6" t="s">
        <v>251</v>
      </c>
      <c r="B38" s="6"/>
      <c r="C38" s="6"/>
      <c r="D38" s="6"/>
      <c r="E38" s="6"/>
      <c r="F38" s="44">
        <v>0</v>
      </c>
      <c r="G38" s="44">
        <v>0</v>
      </c>
      <c r="H38" s="44">
        <v>0</v>
      </c>
      <c r="I38" s="44">
        <v>0</v>
      </c>
      <c r="J38" s="44"/>
      <c r="K38" s="157">
        <f>+PL!I29</f>
        <v>88906</v>
      </c>
      <c r="L38" s="44">
        <f>SUM(F38:K38)</f>
        <v>88906</v>
      </c>
    </row>
    <row r="39" spans="6:12" ht="4.5" customHeight="1">
      <c r="F39" s="39"/>
      <c r="G39" s="39"/>
      <c r="H39" s="39"/>
      <c r="I39" s="39"/>
      <c r="J39" s="39"/>
      <c r="K39" s="73"/>
      <c r="L39" s="39"/>
    </row>
    <row r="40" spans="1:12" ht="15">
      <c r="A40" s="173" t="s">
        <v>250</v>
      </c>
      <c r="C40"/>
      <c r="F40" s="39">
        <f>SUM(F31:F38)</f>
        <v>1038085</v>
      </c>
      <c r="G40" s="39">
        <f aca="true" t="shared" si="1" ref="G40:L40">SUM(G31:G38)</f>
        <v>-255211</v>
      </c>
      <c r="H40" s="39">
        <f t="shared" si="1"/>
        <v>132903</v>
      </c>
      <c r="I40" s="39">
        <f t="shared" si="1"/>
        <v>203769</v>
      </c>
      <c r="J40" s="39">
        <f t="shared" si="1"/>
        <v>0</v>
      </c>
      <c r="K40" s="39">
        <f t="shared" si="1"/>
        <v>384965</v>
      </c>
      <c r="L40" s="39">
        <f t="shared" si="1"/>
        <v>1504511</v>
      </c>
    </row>
    <row r="41" spans="1:12" ht="5.25" customHeight="1">
      <c r="A41" s="6"/>
      <c r="B41" s="6"/>
      <c r="C41" s="6"/>
      <c r="D41" s="6"/>
      <c r="E41" s="6"/>
      <c r="F41" s="44"/>
      <c r="G41" s="44"/>
      <c r="H41" s="44"/>
      <c r="I41" s="44"/>
      <c r="J41" s="44"/>
      <c r="K41" s="132"/>
      <c r="L41" s="44"/>
    </row>
    <row r="42" spans="6:12" ht="15">
      <c r="F42" s="39"/>
      <c r="G42" s="39"/>
      <c r="H42" s="39"/>
      <c r="I42" s="39"/>
      <c r="J42" s="39"/>
      <c r="K42" s="73"/>
      <c r="L42" s="39"/>
    </row>
    <row r="43" spans="1:12" ht="15">
      <c r="A43" s="203"/>
      <c r="B43" s="202"/>
      <c r="F43" s="39"/>
      <c r="G43" s="39"/>
      <c r="H43" s="39"/>
      <c r="I43" s="39"/>
      <c r="J43" s="39"/>
      <c r="K43" s="73"/>
      <c r="L43" s="39"/>
    </row>
    <row r="44" spans="6:12" ht="15">
      <c r="F44" s="39"/>
      <c r="G44" s="39"/>
      <c r="H44" s="39"/>
      <c r="I44" s="39"/>
      <c r="J44" s="39"/>
      <c r="K44" s="73"/>
      <c r="L44" s="39"/>
    </row>
    <row r="45" spans="1:12" ht="15">
      <c r="A45" s="69"/>
      <c r="F45" s="39"/>
      <c r="G45" s="39"/>
      <c r="H45" s="39"/>
      <c r="I45" s="39"/>
      <c r="J45" s="39"/>
      <c r="K45" s="73"/>
      <c r="L45" s="39"/>
    </row>
    <row r="46" spans="6:12" ht="15">
      <c r="F46" s="39"/>
      <c r="G46" s="39"/>
      <c r="H46" s="39"/>
      <c r="I46" s="39"/>
      <c r="J46" s="39"/>
      <c r="K46" s="73"/>
      <c r="L46" s="39"/>
    </row>
    <row r="47" spans="6:12" ht="15">
      <c r="F47" s="39"/>
      <c r="G47" s="39"/>
      <c r="H47" s="39"/>
      <c r="I47" s="39"/>
      <c r="J47" s="39"/>
      <c r="K47" s="73"/>
      <c r="L47" s="39"/>
    </row>
    <row r="48" spans="6:12" ht="15">
      <c r="F48" s="39"/>
      <c r="G48" s="39"/>
      <c r="H48" s="39"/>
      <c r="I48" s="39"/>
      <c r="J48" s="39"/>
      <c r="K48" s="73"/>
      <c r="L48" s="39"/>
    </row>
    <row r="49" spans="6:12" ht="15">
      <c r="F49" s="39"/>
      <c r="G49" s="39"/>
      <c r="H49" s="39"/>
      <c r="I49" s="39"/>
      <c r="J49" s="39"/>
      <c r="K49" s="73"/>
      <c r="L49" s="39"/>
    </row>
    <row r="50" spans="1:12" ht="15">
      <c r="A50" s="69"/>
      <c r="F50" s="39"/>
      <c r="G50" s="39"/>
      <c r="H50" s="39"/>
      <c r="I50" s="39"/>
      <c r="J50" s="39"/>
      <c r="K50" s="73"/>
      <c r="L50" s="39"/>
    </row>
    <row r="51" spans="6:12" ht="15">
      <c r="F51" s="39"/>
      <c r="G51" s="52"/>
      <c r="H51" s="52"/>
      <c r="I51" s="39"/>
      <c r="J51" s="39"/>
      <c r="K51" s="39"/>
      <c r="L51" s="39"/>
    </row>
    <row r="52" spans="6:12" ht="15.75" customHeight="1">
      <c r="F52" s="39"/>
      <c r="G52" s="52"/>
      <c r="H52" s="52"/>
      <c r="I52" s="39"/>
      <c r="J52" s="39"/>
      <c r="K52" s="39"/>
      <c r="L52" s="39"/>
    </row>
    <row r="53" spans="1:12" ht="15">
      <c r="A53" s="5" t="s">
        <v>225</v>
      </c>
      <c r="F53" s="39"/>
      <c r="G53" s="52"/>
      <c r="H53" s="52"/>
      <c r="I53" s="39"/>
      <c r="J53" s="39"/>
      <c r="K53" s="39"/>
      <c r="L53" s="39"/>
    </row>
    <row r="54" spans="6:12" ht="11.25" customHeight="1">
      <c r="F54" s="39"/>
      <c r="G54" s="52"/>
      <c r="H54" s="52"/>
      <c r="I54" s="39"/>
      <c r="J54" s="39"/>
      <c r="K54" s="39"/>
      <c r="L54" s="39"/>
    </row>
    <row r="55" spans="6:12" ht="15">
      <c r="F55" s="39"/>
      <c r="G55" s="52"/>
      <c r="H55" s="52"/>
      <c r="I55" s="39"/>
      <c r="J55" s="39"/>
      <c r="K55" s="39"/>
      <c r="L55" s="39"/>
    </row>
    <row r="56" spans="6:14" ht="15">
      <c r="F56" s="39"/>
      <c r="G56" s="52"/>
      <c r="H56" s="52"/>
      <c r="I56" s="39"/>
      <c r="J56" s="39"/>
      <c r="K56" s="39"/>
      <c r="L56" s="52"/>
      <c r="M56" s="27"/>
      <c r="N56" s="27" t="s">
        <v>31</v>
      </c>
    </row>
    <row r="57" spans="6:12" ht="15">
      <c r="F57" s="39"/>
      <c r="G57" s="52"/>
      <c r="H57" s="52"/>
      <c r="I57" s="39"/>
      <c r="J57" s="39"/>
      <c r="K57" s="39"/>
      <c r="L57" s="39"/>
    </row>
    <row r="58" spans="6:12" ht="15">
      <c r="F58" s="39"/>
      <c r="G58" s="52"/>
      <c r="H58" s="52"/>
      <c r="I58" s="39"/>
      <c r="J58" s="39"/>
      <c r="K58" s="39"/>
      <c r="L58" s="39"/>
    </row>
    <row r="59" spans="6:12" ht="15">
      <c r="F59" s="39"/>
      <c r="G59" s="52"/>
      <c r="H59" s="52"/>
      <c r="I59" s="39"/>
      <c r="J59" s="39"/>
      <c r="K59" s="39"/>
      <c r="L59" s="39"/>
    </row>
    <row r="60" spans="6:12" ht="15">
      <c r="F60" s="39"/>
      <c r="G60" s="52"/>
      <c r="H60" s="52"/>
      <c r="I60" s="39"/>
      <c r="J60" s="39"/>
      <c r="K60" s="39"/>
      <c r="L60" s="39"/>
    </row>
    <row r="61" spans="6:12" ht="15">
      <c r="F61" s="39"/>
      <c r="G61" s="52"/>
      <c r="H61" s="52"/>
      <c r="I61" s="39"/>
      <c r="J61" s="39"/>
      <c r="K61" s="39"/>
      <c r="L61" s="39"/>
    </row>
    <row r="62" spans="9:12" ht="15">
      <c r="I62" s="39"/>
      <c r="J62" s="39"/>
      <c r="K62" s="39"/>
      <c r="L62" s="39"/>
    </row>
    <row r="63" spans="9:12" ht="15">
      <c r="I63" s="39"/>
      <c r="J63" s="39"/>
      <c r="K63" s="39"/>
      <c r="L63" s="39"/>
    </row>
    <row r="64" spans="9:12" ht="15">
      <c r="I64" s="39"/>
      <c r="J64" s="39"/>
      <c r="K64" s="39"/>
      <c r="L64" s="39"/>
    </row>
    <row r="65" spans="9:12" ht="15">
      <c r="I65" s="39"/>
      <c r="J65" s="39"/>
      <c r="K65" s="39"/>
      <c r="L65" s="39"/>
    </row>
    <row r="66" spans="9:12" ht="15">
      <c r="I66" s="39"/>
      <c r="J66" s="39"/>
      <c r="K66" s="39"/>
      <c r="L66" s="39"/>
    </row>
    <row r="67" spans="9:12" ht="15">
      <c r="I67" s="39"/>
      <c r="J67" s="39"/>
      <c r="K67" s="39"/>
      <c r="L67" s="39"/>
    </row>
    <row r="68" spans="9:12" ht="15">
      <c r="I68" s="39"/>
      <c r="J68" s="39"/>
      <c r="K68" s="39"/>
      <c r="L68" s="39"/>
    </row>
    <row r="69" spans="9:12" ht="15">
      <c r="I69" s="39"/>
      <c r="J69" s="39"/>
      <c r="K69" s="39"/>
      <c r="L69" s="39"/>
    </row>
    <row r="70" spans="9:12" ht="15">
      <c r="I70" s="39"/>
      <c r="J70" s="39"/>
      <c r="K70" s="39"/>
      <c r="L70" s="39"/>
    </row>
    <row r="71" spans="9:12" ht="15">
      <c r="I71" s="39"/>
      <c r="J71" s="39"/>
      <c r="K71" s="39"/>
      <c r="L71" s="39"/>
    </row>
    <row r="72" spans="9:12" ht="15">
      <c r="I72" s="39"/>
      <c r="J72" s="39"/>
      <c r="K72" s="39"/>
      <c r="L72" s="39"/>
    </row>
    <row r="73" spans="9:12" ht="15">
      <c r="I73" s="39"/>
      <c r="J73" s="39"/>
      <c r="K73" s="39"/>
      <c r="L73" s="39"/>
    </row>
    <row r="74" spans="9:12" ht="15">
      <c r="I74" s="39"/>
      <c r="J74" s="39"/>
      <c r="K74" s="39"/>
      <c r="L74" s="39"/>
    </row>
    <row r="75" spans="9:12" ht="15">
      <c r="I75" s="39"/>
      <c r="J75" s="39"/>
      <c r="K75" s="39"/>
      <c r="L75" s="39"/>
    </row>
    <row r="76" spans="9:12" ht="15">
      <c r="I76" s="39"/>
      <c r="J76" s="39"/>
      <c r="K76" s="39"/>
      <c r="L76" s="39"/>
    </row>
    <row r="77" spans="9:12" ht="15">
      <c r="I77" s="39"/>
      <c r="J77" s="39"/>
      <c r="K77" s="39"/>
      <c r="L77" s="39"/>
    </row>
    <row r="78" spans="9:12" ht="15">
      <c r="I78" s="39"/>
      <c r="J78" s="39"/>
      <c r="K78" s="39"/>
      <c r="L78" s="39"/>
    </row>
    <row r="79" spans="9:12" ht="15">
      <c r="I79" s="39"/>
      <c r="J79" s="39"/>
      <c r="K79" s="39"/>
      <c r="L79" s="39"/>
    </row>
    <row r="80" spans="9:12" ht="15">
      <c r="I80" s="39"/>
      <c r="J80" s="39"/>
      <c r="K80" s="39"/>
      <c r="L80" s="39"/>
    </row>
    <row r="81" spans="9:12" ht="15">
      <c r="I81" s="39"/>
      <c r="J81" s="39"/>
      <c r="K81" s="39"/>
      <c r="L81" s="39"/>
    </row>
    <row r="82" spans="9:12" ht="15">
      <c r="I82" s="39"/>
      <c r="J82" s="39"/>
      <c r="K82" s="39"/>
      <c r="L82" s="39"/>
    </row>
    <row r="83" spans="9:12" ht="15">
      <c r="I83" s="39"/>
      <c r="J83" s="39"/>
      <c r="K83" s="39"/>
      <c r="L83" s="39"/>
    </row>
    <row r="84" spans="9:12" ht="15">
      <c r="I84" s="39"/>
      <c r="J84" s="39"/>
      <c r="K84" s="39"/>
      <c r="L84" s="39"/>
    </row>
    <row r="85" spans="9:12" ht="15">
      <c r="I85" s="39"/>
      <c r="J85" s="39"/>
      <c r="K85" s="39"/>
      <c r="L85" s="39"/>
    </row>
    <row r="86" spans="9:12" ht="15">
      <c r="I86" s="39"/>
      <c r="J86" s="39"/>
      <c r="K86" s="39"/>
      <c r="L86" s="39"/>
    </row>
  </sheetData>
  <mergeCells count="3">
    <mergeCell ref="A30:B30"/>
    <mergeCell ref="A43:B43"/>
    <mergeCell ref="I10:K10"/>
  </mergeCells>
  <printOptions/>
  <pageMargins left="0.55" right="0.23" top="0.86" bottom="0.31" header="0.5" footer="0.5"/>
  <pageSetup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31-7-2005</oddHeader>
    <oddFooter>&amp;R&amp;"Arial,Bold"    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K60"/>
  <sheetViews>
    <sheetView showGridLines="0" workbookViewId="0" topLeftCell="A20">
      <selection activeCell="A28" sqref="A28"/>
    </sheetView>
  </sheetViews>
  <sheetFormatPr defaultColWidth="9.140625" defaultRowHeight="12.75"/>
  <cols>
    <col min="1" max="1" width="10.140625" style="2" bestFit="1" customWidth="1"/>
    <col min="2" max="2" width="9.140625" style="2" customWidth="1"/>
    <col min="3" max="3" width="8.57421875" style="2" customWidth="1"/>
    <col min="4" max="6" width="9.140625" style="2" customWidth="1"/>
    <col min="7" max="7" width="9.7109375" style="2" customWidth="1"/>
    <col min="8" max="8" width="14.7109375" style="2" customWidth="1"/>
    <col min="9" max="9" width="0.85546875" style="2" customWidth="1"/>
    <col min="10" max="10" width="14.7109375" style="68" customWidth="1"/>
    <col min="11" max="16384" width="9.140625" style="2" customWidth="1"/>
  </cols>
  <sheetData>
    <row r="2" ht="12.75" customHeight="1"/>
    <row r="3" ht="0.75" customHeight="1" hidden="1"/>
    <row r="4" ht="15">
      <c r="A4" s="5" t="str">
        <f>PL!A5</f>
        <v>UNAUDITED QUARTERLY FINANCIAL REPORT FOR THE PERIOD ENDED 31 JULY 2005</v>
      </c>
    </row>
    <row r="5" spans="1:10" s="4" customFormat="1" ht="15.75" thickBot="1">
      <c r="A5" s="142" t="s">
        <v>83</v>
      </c>
      <c r="B5" s="10"/>
      <c r="C5" s="10"/>
      <c r="D5" s="10"/>
      <c r="E5" s="10"/>
      <c r="F5" s="10"/>
      <c r="G5" s="10"/>
      <c r="H5" s="10"/>
      <c r="I5" s="10"/>
      <c r="J5" s="143"/>
    </row>
    <row r="6" spans="1:10" ht="15">
      <c r="A6" s="4"/>
      <c r="B6" s="4"/>
      <c r="C6" s="4"/>
      <c r="D6" s="4"/>
      <c r="E6" s="4"/>
      <c r="F6" s="4"/>
      <c r="G6" s="4"/>
      <c r="H6" s="12" t="s">
        <v>254</v>
      </c>
      <c r="I6" s="12"/>
      <c r="J6" s="12" t="str">
        <f>+H6</f>
        <v>3-month ended</v>
      </c>
    </row>
    <row r="7" spans="1:10" ht="15">
      <c r="A7" s="4"/>
      <c r="B7" s="4"/>
      <c r="C7" s="4"/>
      <c r="D7" s="4"/>
      <c r="E7" s="4"/>
      <c r="F7" s="4"/>
      <c r="G7" s="4"/>
      <c r="H7" s="193" t="str">
        <f>+PL!H10</f>
        <v>31-7-2005</v>
      </c>
      <c r="I7" s="12"/>
      <c r="J7" s="12" t="str">
        <f>+PL!I10</f>
        <v>31-7-2004</v>
      </c>
    </row>
    <row r="8" spans="1:10" ht="17.25" customHeight="1" thickBot="1">
      <c r="A8" s="10"/>
      <c r="B8" s="10"/>
      <c r="C8" s="10"/>
      <c r="D8" s="10"/>
      <c r="E8" s="10"/>
      <c r="F8" s="10"/>
      <c r="G8" s="10"/>
      <c r="H8" s="1" t="s">
        <v>8</v>
      </c>
      <c r="I8" s="1"/>
      <c r="J8" s="1" t="s">
        <v>8</v>
      </c>
    </row>
    <row r="9" spans="8:10" ht="1.5" customHeight="1">
      <c r="H9" s="87"/>
      <c r="I9" s="87"/>
      <c r="J9" s="87"/>
    </row>
    <row r="10" spans="1:10" ht="15">
      <c r="A10" s="5" t="s">
        <v>152</v>
      </c>
      <c r="H10" s="87"/>
      <c r="I10" s="87"/>
      <c r="J10" s="87"/>
    </row>
    <row r="11" spans="1:10" ht="15">
      <c r="A11" s="2" t="s">
        <v>158</v>
      </c>
      <c r="H11" s="87">
        <v>763571</v>
      </c>
      <c r="I11" s="87"/>
      <c r="J11" s="87">
        <v>686815</v>
      </c>
    </row>
    <row r="12" spans="1:10" ht="15">
      <c r="A12" s="2" t="s">
        <v>260</v>
      </c>
      <c r="H12" s="87"/>
      <c r="I12" s="87"/>
      <c r="J12" s="87"/>
    </row>
    <row r="13" spans="2:10" ht="15">
      <c r="B13" s="2" t="s">
        <v>259</v>
      </c>
      <c r="H13" s="87">
        <f>-117935-465361-36176-30981-19-187</f>
        <v>-650659</v>
      </c>
      <c r="I13" s="87"/>
      <c r="J13" s="87">
        <v>-592480</v>
      </c>
    </row>
    <row r="14" spans="1:10" ht="15">
      <c r="A14" s="2" t="s">
        <v>256</v>
      </c>
      <c r="H14" s="87">
        <v>17</v>
      </c>
      <c r="I14" s="87"/>
      <c r="J14" s="87">
        <v>-28</v>
      </c>
    </row>
    <row r="15" spans="1:10" ht="15">
      <c r="A15" s="5" t="s">
        <v>93</v>
      </c>
      <c r="B15" s="5"/>
      <c r="C15" s="5"/>
      <c r="D15" s="5"/>
      <c r="E15" s="5"/>
      <c r="F15" s="5"/>
      <c r="G15" s="5"/>
      <c r="H15" s="139">
        <f>SUM(H11:H14)</f>
        <v>112929</v>
      </c>
      <c r="I15" s="140"/>
      <c r="J15" s="139">
        <f>SUM(J11:J14)</f>
        <v>94307</v>
      </c>
    </row>
    <row r="16" spans="1:10" ht="3" customHeight="1">
      <c r="A16" s="5"/>
      <c r="B16" s="5"/>
      <c r="C16" s="5"/>
      <c r="D16" s="5"/>
      <c r="E16" s="5"/>
      <c r="F16" s="5"/>
      <c r="G16" s="5"/>
      <c r="H16" s="87"/>
      <c r="I16" s="87"/>
      <c r="J16" s="87"/>
    </row>
    <row r="17" spans="1:10" ht="15">
      <c r="A17" s="5" t="s">
        <v>153</v>
      </c>
      <c r="B17" s="5"/>
      <c r="C17" s="5"/>
      <c r="D17" s="5"/>
      <c r="E17" s="5"/>
      <c r="F17" s="5"/>
      <c r="G17" s="5"/>
      <c r="H17" s="87"/>
      <c r="I17" s="87"/>
      <c r="J17" s="87"/>
    </row>
    <row r="18" spans="1:10" ht="15">
      <c r="A18" s="2" t="s">
        <v>159</v>
      </c>
      <c r="B18" s="5"/>
      <c r="C18" s="5"/>
      <c r="D18" s="5"/>
      <c r="E18" s="5"/>
      <c r="F18" s="5"/>
      <c r="G18" s="5"/>
      <c r="H18" s="87">
        <v>197</v>
      </c>
      <c r="I18" s="87"/>
      <c r="J18" s="87">
        <v>38</v>
      </c>
    </row>
    <row r="19" spans="1:10" ht="15">
      <c r="A19" s="2" t="s">
        <v>388</v>
      </c>
      <c r="B19" s="5"/>
      <c r="C19" s="5"/>
      <c r="D19" s="5"/>
      <c r="E19" s="5"/>
      <c r="F19" s="5"/>
      <c r="G19" s="5"/>
      <c r="H19" s="87">
        <v>114005</v>
      </c>
      <c r="I19" s="87"/>
      <c r="J19" s="87">
        <v>0</v>
      </c>
    </row>
    <row r="20" spans="1:10" ht="15">
      <c r="A20" s="2" t="s">
        <v>407</v>
      </c>
      <c r="B20" s="5"/>
      <c r="C20" s="5"/>
      <c r="D20" s="5"/>
      <c r="E20" s="5"/>
      <c r="F20" s="5"/>
      <c r="G20" s="5"/>
      <c r="H20" s="87">
        <v>92</v>
      </c>
      <c r="I20" s="87"/>
      <c r="J20" s="87">
        <v>0</v>
      </c>
    </row>
    <row r="21" spans="1:10" ht="15">
      <c r="A21" s="2" t="s">
        <v>232</v>
      </c>
      <c r="B21" s="5"/>
      <c r="C21" s="5"/>
      <c r="D21" s="5"/>
      <c r="E21" s="5"/>
      <c r="F21" s="5"/>
      <c r="G21" s="5"/>
      <c r="J21" s="2"/>
    </row>
    <row r="22" spans="2:10" ht="15">
      <c r="B22" s="2" t="s">
        <v>231</v>
      </c>
      <c r="C22" s="5"/>
      <c r="D22" s="5"/>
      <c r="E22" s="5"/>
      <c r="F22" s="5"/>
      <c r="G22" s="5"/>
      <c r="H22" s="87">
        <f>-5875-93</f>
        <v>-5968</v>
      </c>
      <c r="I22" s="87"/>
      <c r="J22" s="87">
        <v>-2774</v>
      </c>
    </row>
    <row r="23" spans="1:10" ht="15">
      <c r="A23" s="2" t="s">
        <v>239</v>
      </c>
      <c r="B23" s="5"/>
      <c r="C23" s="5"/>
      <c r="D23" s="5"/>
      <c r="E23" s="5"/>
      <c r="F23" s="5"/>
      <c r="G23" s="5"/>
      <c r="H23" s="87">
        <v>0</v>
      </c>
      <c r="I23" s="87"/>
      <c r="J23" s="87">
        <v>-148</v>
      </c>
    </row>
    <row r="24" spans="1:10" ht="15">
      <c r="A24" s="2" t="s">
        <v>154</v>
      </c>
      <c r="B24" s="5"/>
      <c r="C24" s="5"/>
      <c r="D24" s="5"/>
      <c r="E24" s="5"/>
      <c r="F24" s="5"/>
      <c r="G24" s="5"/>
      <c r="H24" s="87">
        <v>-2316</v>
      </c>
      <c r="I24" s="87"/>
      <c r="J24" s="87">
        <v>-4863</v>
      </c>
    </row>
    <row r="25" spans="1:10" ht="15">
      <c r="A25" s="2" t="s">
        <v>257</v>
      </c>
      <c r="B25" s="5"/>
      <c r="C25" s="5"/>
      <c r="D25" s="5"/>
      <c r="E25" s="5"/>
      <c r="F25" s="5"/>
      <c r="G25" s="5"/>
      <c r="H25" s="87">
        <f>34855-196+187</f>
        <v>34846</v>
      </c>
      <c r="I25" s="87"/>
      <c r="J25" s="87">
        <f>-437+103</f>
        <v>-334</v>
      </c>
    </row>
    <row r="26" spans="1:10" ht="15">
      <c r="A26" s="2" t="s">
        <v>399</v>
      </c>
      <c r="B26" s="5"/>
      <c r="C26" s="5"/>
      <c r="D26" s="5"/>
      <c r="E26" s="5"/>
      <c r="F26" s="5"/>
      <c r="G26" s="5"/>
      <c r="H26" s="87">
        <f>94+1+2179+92-94+93-92</f>
        <v>2273</v>
      </c>
      <c r="I26" s="87"/>
      <c r="J26" s="87">
        <v>1359</v>
      </c>
    </row>
    <row r="27" spans="1:10" ht="15">
      <c r="A27" s="5" t="s">
        <v>258</v>
      </c>
      <c r="B27" s="5"/>
      <c r="C27" s="5"/>
      <c r="D27" s="5"/>
      <c r="E27" s="5"/>
      <c r="F27" s="5"/>
      <c r="G27" s="5"/>
      <c r="H27" s="139">
        <f>SUM(H18:H26)</f>
        <v>143129</v>
      </c>
      <c r="I27" s="140"/>
      <c r="J27" s="139">
        <f>SUM(J18:J26)</f>
        <v>-6722</v>
      </c>
    </row>
    <row r="28" spans="1:10" ht="3.75" customHeight="1">
      <c r="A28" s="5"/>
      <c r="B28" s="5"/>
      <c r="C28" s="5"/>
      <c r="D28" s="5"/>
      <c r="E28" s="5"/>
      <c r="F28" s="5"/>
      <c r="G28" s="5"/>
      <c r="H28" s="140"/>
      <c r="I28" s="140"/>
      <c r="J28" s="140"/>
    </row>
    <row r="29" spans="1:10" ht="15">
      <c r="A29" s="5" t="s">
        <v>155</v>
      </c>
      <c r="B29" s="5"/>
      <c r="C29" s="5"/>
      <c r="D29" s="5"/>
      <c r="E29" s="5"/>
      <c r="F29" s="5"/>
      <c r="G29" s="5"/>
      <c r="H29" s="140"/>
      <c r="I29" s="140"/>
      <c r="J29" s="140"/>
    </row>
    <row r="30" spans="1:10" ht="15">
      <c r="A30" s="2" t="s">
        <v>156</v>
      </c>
      <c r="B30" s="5"/>
      <c r="C30" s="5"/>
      <c r="D30" s="5"/>
      <c r="E30" s="5"/>
      <c r="F30" s="5"/>
      <c r="G30" s="5"/>
      <c r="H30" s="140">
        <v>4062</v>
      </c>
      <c r="I30" s="140"/>
      <c r="J30" s="140">
        <v>1284</v>
      </c>
    </row>
    <row r="31" spans="1:10" ht="15">
      <c r="A31" s="2" t="s">
        <v>221</v>
      </c>
      <c r="B31" s="5"/>
      <c r="C31" s="5"/>
      <c r="D31" s="5"/>
      <c r="E31" s="5"/>
      <c r="F31" s="5"/>
      <c r="G31" s="5"/>
      <c r="H31" s="140">
        <v>-375</v>
      </c>
      <c r="I31" s="140"/>
      <c r="J31" s="140">
        <v>-380</v>
      </c>
    </row>
    <row r="32" spans="1:10" ht="15">
      <c r="A32" s="2" t="s">
        <v>198</v>
      </c>
      <c r="B32" s="5"/>
      <c r="C32" s="5"/>
      <c r="D32" s="5"/>
      <c r="E32" s="5"/>
      <c r="F32" s="5"/>
      <c r="G32" s="5"/>
      <c r="H32" s="140">
        <v>-27194</v>
      </c>
      <c r="I32" s="140"/>
      <c r="J32" s="140">
        <v>-39953</v>
      </c>
    </row>
    <row r="33" spans="1:10" ht="15">
      <c r="A33" s="2" t="s">
        <v>160</v>
      </c>
      <c r="B33" s="5"/>
      <c r="C33" s="5"/>
      <c r="D33" s="5"/>
      <c r="E33" s="5"/>
      <c r="F33" s="5"/>
      <c r="G33" s="5"/>
      <c r="H33" s="140">
        <v>-89207</v>
      </c>
      <c r="I33" s="140"/>
      <c r="J33" s="140">
        <v>-142728</v>
      </c>
    </row>
    <row r="34" spans="1:10" ht="15">
      <c r="A34" s="2" t="s">
        <v>169</v>
      </c>
      <c r="B34" s="5"/>
      <c r="C34" s="5"/>
      <c r="D34" s="5"/>
      <c r="E34" s="5"/>
      <c r="F34" s="5"/>
      <c r="G34" s="5"/>
      <c r="H34" s="140">
        <v>-3</v>
      </c>
      <c r="I34" s="140"/>
      <c r="J34" s="140">
        <v>-8</v>
      </c>
    </row>
    <row r="35" spans="1:10" ht="15">
      <c r="A35" s="2" t="s">
        <v>157</v>
      </c>
      <c r="B35" s="5"/>
      <c r="C35" s="5"/>
      <c r="D35" s="5"/>
      <c r="E35" s="5"/>
      <c r="F35" s="5"/>
      <c r="G35" s="5"/>
      <c r="H35" s="140">
        <f>-25-44+3+1</f>
        <v>-65</v>
      </c>
      <c r="I35" s="140"/>
      <c r="J35" s="140">
        <v>-26</v>
      </c>
    </row>
    <row r="36" spans="1:10" ht="15">
      <c r="A36" s="8" t="s">
        <v>94</v>
      </c>
      <c r="B36" s="5"/>
      <c r="C36" s="5"/>
      <c r="D36" s="5"/>
      <c r="E36" s="5"/>
      <c r="F36" s="5"/>
      <c r="G36" s="5"/>
      <c r="H36" s="139">
        <f>SUM(H30:H35)</f>
        <v>-112782</v>
      </c>
      <c r="I36" s="140"/>
      <c r="J36" s="139">
        <f>SUM(J30:J35)</f>
        <v>-181811</v>
      </c>
    </row>
    <row r="37" spans="1:10" ht="3" customHeight="1">
      <c r="A37" s="70"/>
      <c r="B37" s="70"/>
      <c r="C37" s="70"/>
      <c r="D37" s="70"/>
      <c r="E37" s="70"/>
      <c r="F37" s="70"/>
      <c r="G37" s="70"/>
      <c r="H37" s="88"/>
      <c r="I37" s="88"/>
      <c r="J37" s="88"/>
    </row>
    <row r="38" spans="1:10" ht="15">
      <c r="A38" s="2" t="s">
        <v>391</v>
      </c>
      <c r="H38" s="87">
        <f>+H36+H27+H15</f>
        <v>143276</v>
      </c>
      <c r="I38" s="87"/>
      <c r="J38" s="87">
        <f>+J36+J27+J15</f>
        <v>-94226</v>
      </c>
    </row>
    <row r="39" spans="4:11" ht="3" customHeight="1">
      <c r="D39" s="103"/>
      <c r="H39" s="87"/>
      <c r="I39" s="87"/>
      <c r="J39" s="87"/>
      <c r="K39" s="102"/>
    </row>
    <row r="40" spans="1:10" ht="15">
      <c r="A40" s="103" t="s">
        <v>220</v>
      </c>
      <c r="H40" s="87">
        <v>343574</v>
      </c>
      <c r="I40" s="87"/>
      <c r="J40" s="87">
        <v>343372</v>
      </c>
    </row>
    <row r="41" spans="1:10" ht="15">
      <c r="A41" s="141" t="s">
        <v>106</v>
      </c>
      <c r="B41" s="6"/>
      <c r="C41" s="6"/>
      <c r="D41" s="6"/>
      <c r="E41" s="6"/>
      <c r="F41" s="6"/>
      <c r="G41" s="6"/>
      <c r="H41" s="88">
        <v>-965</v>
      </c>
      <c r="I41" s="88"/>
      <c r="J41" s="88">
        <v>0</v>
      </c>
    </row>
    <row r="42" spans="1:10" ht="15.75" thickBot="1">
      <c r="A42" s="107" t="s">
        <v>255</v>
      </c>
      <c r="B42" s="10"/>
      <c r="C42" s="10"/>
      <c r="D42" s="10"/>
      <c r="E42" s="10"/>
      <c r="F42" s="10"/>
      <c r="G42" s="10"/>
      <c r="H42" s="89">
        <f>SUM(H38:H41)</f>
        <v>485885</v>
      </c>
      <c r="I42" s="89"/>
      <c r="J42" s="89">
        <f>SUM(J38:J41)</f>
        <v>249146</v>
      </c>
    </row>
    <row r="43" spans="8:10" ht="4.5" customHeight="1">
      <c r="H43" s="87"/>
      <c r="I43" s="87"/>
      <c r="J43" s="87"/>
    </row>
    <row r="44" spans="8:10" ht="15">
      <c r="H44" s="12" t="str">
        <f>+H6</f>
        <v>3-month ended</v>
      </c>
      <c r="I44" s="12"/>
      <c r="J44" s="12" t="str">
        <f>+J6</f>
        <v>3-month ended</v>
      </c>
    </row>
    <row r="45" spans="8:10" ht="15">
      <c r="H45" s="12" t="str">
        <f>+H7</f>
        <v>31-7-2005</v>
      </c>
      <c r="I45" s="12"/>
      <c r="J45" s="12" t="str">
        <f>+J7</f>
        <v>31-7-2004</v>
      </c>
    </row>
    <row r="46" spans="8:10" ht="15.75" thickBot="1">
      <c r="H46" s="1" t="s">
        <v>8</v>
      </c>
      <c r="I46" s="1"/>
      <c r="J46" s="1" t="s">
        <v>8</v>
      </c>
    </row>
    <row r="47" spans="1:9" ht="15">
      <c r="A47" s="2" t="s">
        <v>107</v>
      </c>
      <c r="H47" s="68"/>
      <c r="I47" s="68"/>
    </row>
    <row r="48" spans="1:8" ht="15">
      <c r="A48" s="2" t="s">
        <v>183</v>
      </c>
      <c r="H48" s="68"/>
    </row>
    <row r="49" spans="2:10" ht="15">
      <c r="B49" s="2" t="s">
        <v>90</v>
      </c>
      <c r="H49" s="73">
        <v>51720</v>
      </c>
      <c r="I49" s="73"/>
      <c r="J49" s="73">
        <v>68524</v>
      </c>
    </row>
    <row r="50" spans="2:11" ht="15">
      <c r="B50" s="2" t="s">
        <v>101</v>
      </c>
      <c r="H50" s="73">
        <v>434165</v>
      </c>
      <c r="I50" s="73"/>
      <c r="J50" s="73">
        <v>180622</v>
      </c>
      <c r="K50" s="73"/>
    </row>
    <row r="51" spans="8:10" ht="15.75" thickBot="1">
      <c r="H51" s="111">
        <f>+H49+H50</f>
        <v>485885</v>
      </c>
      <c r="I51" s="111"/>
      <c r="J51" s="111">
        <f>+J49+J50</f>
        <v>249146</v>
      </c>
    </row>
    <row r="52" spans="8:10" ht="3" customHeight="1" thickTop="1">
      <c r="H52" s="73"/>
      <c r="J52" s="73"/>
    </row>
    <row r="53" spans="8:10" ht="15">
      <c r="H53" s="73"/>
      <c r="J53" s="73"/>
    </row>
    <row r="54" ht="15">
      <c r="J54" s="73"/>
    </row>
    <row r="55" ht="15">
      <c r="J55" s="73"/>
    </row>
    <row r="56" ht="3" customHeight="1">
      <c r="J56" s="73"/>
    </row>
    <row r="57" ht="1.5" customHeight="1" hidden="1">
      <c r="J57" s="73"/>
    </row>
    <row r="58" ht="0.75" customHeight="1" hidden="1">
      <c r="J58" s="73"/>
    </row>
    <row r="59" ht="1.5" customHeight="1" hidden="1">
      <c r="J59" s="73"/>
    </row>
    <row r="60" spans="1:10" ht="15">
      <c r="A60" s="5" t="s">
        <v>225</v>
      </c>
      <c r="J60" s="27"/>
    </row>
  </sheetData>
  <printOptions/>
  <pageMargins left="0.75" right="0.49" top="0.86" bottom="0.81" header="0.5" footer="0.5"/>
  <pageSetup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31-7-2005</oddHeader>
    <oddFooter>&amp;R&amp;"Arial,Bold"    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179"/>
  <sheetViews>
    <sheetView showGridLines="0" workbookViewId="0" topLeftCell="A92">
      <selection activeCell="K102" sqref="K102"/>
    </sheetView>
  </sheetViews>
  <sheetFormatPr defaultColWidth="9.140625" defaultRowHeight="12.75"/>
  <cols>
    <col min="1" max="1" width="4.57421875" style="55" customWidth="1"/>
    <col min="2" max="2" width="4.28125" style="55" customWidth="1"/>
    <col min="3" max="3" width="10.28125" style="39" customWidth="1"/>
    <col min="4" max="4" width="8.7109375" style="39" customWidth="1"/>
    <col min="5" max="5" width="9.28125" style="39" customWidth="1"/>
    <col min="6" max="6" width="8.421875" style="39" customWidth="1"/>
    <col min="7" max="7" width="7.7109375" style="39" customWidth="1"/>
    <col min="8" max="8" width="11.28125" style="39" customWidth="1"/>
    <col min="9" max="9" width="10.00390625" style="39" customWidth="1"/>
    <col min="10" max="10" width="9.28125" style="39" customWidth="1"/>
    <col min="11" max="11" width="10.00390625" style="39" customWidth="1"/>
    <col min="12" max="12" width="0.2890625" style="39" hidden="1" customWidth="1"/>
    <col min="13" max="13" width="6.8515625" style="39" hidden="1" customWidth="1"/>
    <col min="14" max="14" width="6.140625" style="39" hidden="1" customWidth="1"/>
    <col min="15" max="15" width="6.28125" style="39" hidden="1" customWidth="1"/>
    <col min="16" max="16" width="0.42578125" style="39" customWidth="1"/>
    <col min="17" max="17" width="6.140625" style="39" customWidth="1"/>
    <col min="18" max="18" width="5.57421875" style="39" customWidth="1"/>
    <col min="19" max="16384" width="9.140625" style="39" customWidth="1"/>
  </cols>
  <sheetData>
    <row r="2" spans="1:256" ht="10.5" customHeight="1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 customHeight="1">
      <c r="A3" s="5" t="str">
        <f>PL!A5</f>
        <v>UNAUDITED QUARTERLY FINANCIAL REPORT FOR THE PERIOD ENDED 31 JULY 2005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4" ht="14.25" customHeight="1">
      <c r="A4" s="53" t="s">
        <v>226</v>
      </c>
      <c r="C4" s="55"/>
      <c r="D4" s="55"/>
    </row>
    <row r="5" spans="1:4" ht="11.25" customHeight="1">
      <c r="A5" s="53"/>
      <c r="C5" s="55"/>
      <c r="D5" s="55"/>
    </row>
    <row r="6" spans="1:4" ht="15">
      <c r="A6" s="55" t="s">
        <v>37</v>
      </c>
      <c r="B6" s="55" t="s">
        <v>199</v>
      </c>
      <c r="C6" s="55"/>
      <c r="D6" s="55"/>
    </row>
    <row r="7" ht="15">
      <c r="B7" s="55" t="s">
        <v>208</v>
      </c>
    </row>
    <row r="8" spans="3:4" ht="9" customHeight="1">
      <c r="C8" s="55"/>
      <c r="D8" s="55"/>
    </row>
    <row r="9" spans="2:4" ht="15">
      <c r="B9" s="55" t="s">
        <v>200</v>
      </c>
      <c r="C9" s="55"/>
      <c r="D9" s="55"/>
    </row>
    <row r="10" ht="15">
      <c r="B10" s="55" t="s">
        <v>261</v>
      </c>
    </row>
    <row r="11" spans="3:4" ht="9" customHeight="1">
      <c r="C11" s="55"/>
      <c r="D11" s="55"/>
    </row>
    <row r="12" spans="2:4" ht="15">
      <c r="B12" s="155" t="s">
        <v>35</v>
      </c>
      <c r="C12" s="55"/>
      <c r="D12" s="55"/>
    </row>
    <row r="13" spans="2:3" ht="15">
      <c r="B13" s="55" t="s">
        <v>262</v>
      </c>
      <c r="C13" s="55"/>
    </row>
    <row r="14" spans="2:4" ht="15">
      <c r="B14" s="55" t="s">
        <v>222</v>
      </c>
      <c r="C14" s="55"/>
      <c r="D14" s="55"/>
    </row>
    <row r="15" ht="15" customHeight="1">
      <c r="D15" s="55"/>
    </row>
    <row r="16" spans="1:4" ht="15">
      <c r="A16" s="55" t="s">
        <v>38</v>
      </c>
      <c r="B16" s="55" t="s">
        <v>175</v>
      </c>
      <c r="C16" s="55"/>
      <c r="D16" s="55"/>
    </row>
    <row r="17" spans="2:4" ht="15">
      <c r="B17" s="55" t="s">
        <v>34</v>
      </c>
      <c r="C17" s="55"/>
      <c r="D17" s="55"/>
    </row>
    <row r="18" ht="13.5" customHeight="1"/>
    <row r="19" spans="1:4" ht="15">
      <c r="A19" s="55" t="s">
        <v>39</v>
      </c>
      <c r="B19" s="55" t="s">
        <v>92</v>
      </c>
      <c r="C19" s="55"/>
      <c r="D19" s="55"/>
    </row>
    <row r="20" ht="15">
      <c r="B20" s="55" t="s">
        <v>142</v>
      </c>
    </row>
    <row r="21" ht="12.75" customHeight="1"/>
    <row r="22" spans="1:4" ht="15">
      <c r="A22" s="55" t="s">
        <v>40</v>
      </c>
      <c r="B22" s="55" t="s">
        <v>201</v>
      </c>
      <c r="C22" s="55"/>
      <c r="D22" s="55"/>
    </row>
    <row r="23" spans="2:3" ht="15">
      <c r="B23" s="55" t="s">
        <v>359</v>
      </c>
      <c r="C23" s="56"/>
    </row>
    <row r="24" spans="2:3" ht="15">
      <c r="B24" s="55" t="s">
        <v>360</v>
      </c>
      <c r="C24" s="56"/>
    </row>
    <row r="25" spans="2:3" ht="15">
      <c r="B25" s="155" t="s">
        <v>362</v>
      </c>
      <c r="C25" s="188"/>
    </row>
    <row r="26" spans="2:3" ht="15" customHeight="1">
      <c r="B26" s="55" t="s">
        <v>398</v>
      </c>
      <c r="C26" s="56"/>
    </row>
    <row r="27" ht="15" customHeight="1">
      <c r="C27" s="56"/>
    </row>
    <row r="28" spans="2:3" ht="15">
      <c r="B28" s="55" t="s">
        <v>223</v>
      </c>
      <c r="C28" s="56"/>
    </row>
    <row r="29" spans="2:3" ht="15">
      <c r="B29" s="55" t="s">
        <v>263</v>
      </c>
      <c r="C29" s="56"/>
    </row>
    <row r="30" ht="12" customHeight="1">
      <c r="C30" s="56"/>
    </row>
    <row r="31" spans="1:3" ht="15">
      <c r="A31" s="55" t="s">
        <v>41</v>
      </c>
      <c r="B31" s="55" t="s">
        <v>264</v>
      </c>
      <c r="C31" s="56"/>
    </row>
    <row r="32" spans="2:4" ht="15">
      <c r="B32" s="55" t="s">
        <v>265</v>
      </c>
      <c r="C32" s="57"/>
      <c r="D32" s="57"/>
    </row>
    <row r="33" spans="2:4" ht="15">
      <c r="B33" s="55" t="s">
        <v>266</v>
      </c>
      <c r="C33" s="57"/>
      <c r="D33" s="57"/>
    </row>
    <row r="34" spans="3:4" ht="12" customHeight="1">
      <c r="C34" s="57"/>
      <c r="D34" s="57"/>
    </row>
    <row r="35" ht="15">
      <c r="B35" s="55" t="s">
        <v>108</v>
      </c>
    </row>
    <row r="36" ht="11.25" customHeight="1"/>
    <row r="37" spans="2:10" ht="15">
      <c r="B37" s="113"/>
      <c r="C37" s="114"/>
      <c r="D37" s="210" t="s">
        <v>110</v>
      </c>
      <c r="E37" s="211"/>
      <c r="F37" s="211"/>
      <c r="G37" s="124"/>
      <c r="H37" s="125"/>
      <c r="I37" s="205" t="s">
        <v>115</v>
      </c>
      <c r="J37" s="206"/>
    </row>
    <row r="38" spans="2:10" ht="15">
      <c r="B38" s="119" t="s">
        <v>109</v>
      </c>
      <c r="C38" s="44"/>
      <c r="D38" s="120" t="s">
        <v>111</v>
      </c>
      <c r="E38" s="122" t="s">
        <v>112</v>
      </c>
      <c r="F38" s="44" t="s">
        <v>113</v>
      </c>
      <c r="G38" s="209" t="s">
        <v>114</v>
      </c>
      <c r="H38" s="208"/>
      <c r="I38" s="207" t="s">
        <v>8</v>
      </c>
      <c r="J38" s="208"/>
    </row>
    <row r="39" spans="2:10" ht="15">
      <c r="B39" s="116" t="s">
        <v>270</v>
      </c>
      <c r="C39" s="65"/>
      <c r="D39" s="170">
        <v>4.17</v>
      </c>
      <c r="E39" s="171">
        <v>4.19</v>
      </c>
      <c r="F39" s="172">
        <v>4.19</v>
      </c>
      <c r="G39" s="147"/>
      <c r="H39" s="148">
        <f>250000+1000000+1150000+1500000</f>
        <v>3900000</v>
      </c>
      <c r="I39" s="149"/>
      <c r="J39" s="148">
        <f>1048+4194+4815+6304</f>
        <v>16361</v>
      </c>
    </row>
    <row r="40" spans="2:10" ht="15">
      <c r="B40" s="116" t="s">
        <v>271</v>
      </c>
      <c r="C40" s="65"/>
      <c r="D40" s="170">
        <v>4.27</v>
      </c>
      <c r="E40" s="171">
        <v>4.36</v>
      </c>
      <c r="F40" s="172">
        <f>+J40/(H40/1000)</f>
        <v>4.3332</v>
      </c>
      <c r="G40" s="120"/>
      <c r="H40" s="44">
        <f>1200000+1300000</f>
        <v>2500000</v>
      </c>
      <c r="I40" s="120"/>
      <c r="J40" s="118">
        <f>5145+5688</f>
        <v>10833</v>
      </c>
    </row>
    <row r="41" spans="2:10" ht="15">
      <c r="B41" s="129" t="s">
        <v>117</v>
      </c>
      <c r="C41" s="44"/>
      <c r="D41" s="126"/>
      <c r="E41" s="127"/>
      <c r="F41" s="128"/>
      <c r="G41" s="120"/>
      <c r="H41" s="118">
        <f>SUM(H39:H40)</f>
        <v>6400000</v>
      </c>
      <c r="I41" s="44"/>
      <c r="J41" s="118">
        <f>SUM(J39:J40)</f>
        <v>27194</v>
      </c>
    </row>
    <row r="42" spans="1:2" ht="15">
      <c r="A42" s="39"/>
      <c r="B42" s="39"/>
    </row>
    <row r="43" spans="1:2" ht="15" customHeight="1">
      <c r="A43" s="39"/>
      <c r="B43" s="55" t="s">
        <v>272</v>
      </c>
    </row>
    <row r="44" ht="9.75" customHeight="1">
      <c r="A44" s="39"/>
    </row>
    <row r="45" spans="2:10" ht="15" customHeight="1">
      <c r="B45" s="113"/>
      <c r="C45" s="114"/>
      <c r="D45" s="114"/>
      <c r="E45" s="114"/>
      <c r="F45" s="114"/>
      <c r="G45" s="124"/>
      <c r="H45" s="125"/>
      <c r="I45" s="205" t="s">
        <v>116</v>
      </c>
      <c r="J45" s="206"/>
    </row>
    <row r="46" spans="2:10" ht="15" customHeight="1">
      <c r="B46" s="119"/>
      <c r="C46" s="44"/>
      <c r="D46" s="44"/>
      <c r="E46" s="44"/>
      <c r="F46" s="44"/>
      <c r="G46" s="209" t="s">
        <v>114</v>
      </c>
      <c r="H46" s="208"/>
      <c r="I46" s="207" t="s">
        <v>8</v>
      </c>
      <c r="J46" s="208"/>
    </row>
    <row r="47" spans="2:10" ht="15" customHeight="1">
      <c r="B47" s="115" t="s">
        <v>273</v>
      </c>
      <c r="C47" s="65"/>
      <c r="D47" s="65"/>
      <c r="E47" s="65"/>
      <c r="F47" s="65"/>
      <c r="G47" s="121"/>
      <c r="H47" s="117">
        <v>78600000</v>
      </c>
      <c r="I47" s="65"/>
      <c r="J47" s="117">
        <v>373568</v>
      </c>
    </row>
    <row r="48" spans="2:10" ht="15" customHeight="1">
      <c r="B48" s="115" t="s">
        <v>274</v>
      </c>
      <c r="C48" s="65"/>
      <c r="D48" s="65"/>
      <c r="E48" s="65"/>
      <c r="F48" s="65"/>
      <c r="G48" s="120"/>
      <c r="H48" s="118">
        <f>+H41</f>
        <v>6400000</v>
      </c>
      <c r="I48" s="44"/>
      <c r="J48" s="118">
        <f>+J41</f>
        <v>27194</v>
      </c>
    </row>
    <row r="49" spans="2:10" ht="15" customHeight="1">
      <c r="B49" s="119" t="s">
        <v>275</v>
      </c>
      <c r="C49" s="44"/>
      <c r="D49" s="44"/>
      <c r="E49" s="44"/>
      <c r="F49" s="44"/>
      <c r="G49" s="120"/>
      <c r="H49" s="118">
        <f>+H47+H48</f>
        <v>85000000</v>
      </c>
      <c r="I49" s="44"/>
      <c r="J49" s="118">
        <f>+J47+J48</f>
        <v>400762</v>
      </c>
    </row>
    <row r="50" ht="15" customHeight="1"/>
    <row r="51" spans="2:4" ht="15" customHeight="1">
      <c r="B51" s="55" t="s">
        <v>267</v>
      </c>
      <c r="C51" s="57"/>
      <c r="D51" s="57"/>
    </row>
    <row r="52" ht="15" customHeight="1">
      <c r="B52" s="55" t="s">
        <v>268</v>
      </c>
    </row>
    <row r="53" ht="15" customHeight="1">
      <c r="B53" s="55" t="s">
        <v>269</v>
      </c>
    </row>
    <row r="54" ht="15" customHeight="1"/>
    <row r="55" spans="1:2" ht="15" customHeight="1">
      <c r="A55" s="39"/>
      <c r="B55" s="55" t="s">
        <v>276</v>
      </c>
    </row>
    <row r="56" ht="15" customHeight="1">
      <c r="B56" s="55" t="s">
        <v>277</v>
      </c>
    </row>
    <row r="57" ht="7.5" customHeight="1"/>
    <row r="58" ht="12" customHeight="1"/>
    <row r="59" ht="15" customHeight="1"/>
    <row r="60" ht="15" customHeight="1"/>
    <row r="61" ht="7.5" customHeight="1"/>
    <row r="62" spans="1:2" ht="15" customHeight="1">
      <c r="A62" s="55" t="s">
        <v>41</v>
      </c>
      <c r="B62" s="55" t="s">
        <v>278</v>
      </c>
    </row>
    <row r="63" ht="15" customHeight="1">
      <c r="B63" s="55" t="s">
        <v>181</v>
      </c>
    </row>
    <row r="64" ht="15" customHeight="1">
      <c r="I64" s="52" t="s">
        <v>182</v>
      </c>
    </row>
    <row r="65" spans="8:9" ht="15" customHeight="1">
      <c r="H65" s="52" t="s">
        <v>177</v>
      </c>
      <c r="I65" s="52" t="s">
        <v>176</v>
      </c>
    </row>
    <row r="66" spans="8:10" ht="15" customHeight="1">
      <c r="H66" s="52" t="s">
        <v>171</v>
      </c>
      <c r="I66" s="52" t="s">
        <v>171</v>
      </c>
      <c r="J66" s="52" t="s">
        <v>26</v>
      </c>
    </row>
    <row r="67" spans="8:10" ht="15" customHeight="1">
      <c r="H67" s="52" t="s">
        <v>8</v>
      </c>
      <c r="I67" s="52" t="s">
        <v>8</v>
      </c>
      <c r="J67" s="52" t="s">
        <v>8</v>
      </c>
    </row>
    <row r="68" spans="3:10" ht="15" customHeight="1">
      <c r="C68" s="55" t="s">
        <v>273</v>
      </c>
      <c r="H68" s="39">
        <v>52296</v>
      </c>
      <c r="I68" s="39">
        <v>18394</v>
      </c>
      <c r="J68" s="39">
        <f>+H68+I68</f>
        <v>70690</v>
      </c>
    </row>
    <row r="69" spans="3:10" ht="15" customHeight="1">
      <c r="C69" s="55" t="s">
        <v>178</v>
      </c>
      <c r="H69" s="163">
        <f>-(166900+533500+111105+223250+9704302+375881+232848+193485+158471+49850+8583800+2226168)/1000*0.4632</f>
        <v>-10449.588192000001</v>
      </c>
      <c r="I69" s="163">
        <f>-(166900+533500+111105+223250+9704302+375881+232848+193485+158471+49850+8583800+2226168)/1000*0.5368</f>
        <v>-12109.971808000002</v>
      </c>
      <c r="J69" s="163">
        <f>+H69+I69</f>
        <v>-22559.560000000005</v>
      </c>
    </row>
    <row r="70" spans="3:10" ht="15" customHeight="1">
      <c r="C70" s="55" t="s">
        <v>352</v>
      </c>
      <c r="H70" s="163">
        <v>-637</v>
      </c>
      <c r="I70" s="163">
        <f>-738-1</f>
        <v>-739</v>
      </c>
      <c r="J70" s="163">
        <f>+H70+I70</f>
        <v>-1376</v>
      </c>
    </row>
    <row r="71" spans="3:10" ht="15" customHeight="1">
      <c r="C71" s="55" t="s">
        <v>350</v>
      </c>
      <c r="H71" s="163"/>
      <c r="I71" s="163"/>
      <c r="J71" s="163"/>
    </row>
    <row r="72" spans="3:10" ht="15" customHeight="1">
      <c r="C72" s="55" t="s">
        <v>351</v>
      </c>
      <c r="H72" s="163">
        <f>8390+3884+637</f>
        <v>12911</v>
      </c>
      <c r="I72" s="163">
        <f>9723+4501+738</f>
        <v>14962</v>
      </c>
      <c r="J72" s="163">
        <f>+H72+I72</f>
        <v>27873</v>
      </c>
    </row>
    <row r="73" spans="3:10" ht="15" customHeight="1" thickBot="1">
      <c r="C73" s="55" t="s">
        <v>279</v>
      </c>
      <c r="H73" s="79">
        <f>SUM(H68:H72)</f>
        <v>54120.411808</v>
      </c>
      <c r="I73" s="79">
        <f>SUM(I68:I72)</f>
        <v>20507.028191999998</v>
      </c>
      <c r="J73" s="165">
        <f>SUM(J68:J72)</f>
        <v>74627.44</v>
      </c>
    </row>
    <row r="74" ht="9.75" customHeight="1" thickTop="1"/>
    <row r="75" ht="15" customHeight="1">
      <c r="B75" s="55" t="s">
        <v>280</v>
      </c>
    </row>
    <row r="76" ht="15" customHeight="1">
      <c r="J76" s="52" t="s">
        <v>8</v>
      </c>
    </row>
    <row r="77" spans="3:10" ht="15" customHeight="1">
      <c r="C77" s="55" t="s">
        <v>281</v>
      </c>
      <c r="J77" s="130">
        <f>+J73</f>
        <v>74627.44</v>
      </c>
    </row>
    <row r="78" spans="3:10" ht="15" customHeight="1">
      <c r="C78" s="55" t="s">
        <v>179</v>
      </c>
      <c r="J78" s="123">
        <v>7911</v>
      </c>
    </row>
    <row r="79" spans="3:10" ht="15" customHeight="1">
      <c r="C79" s="55"/>
      <c r="J79" s="39">
        <f>+J77+J78</f>
        <v>82538.44</v>
      </c>
    </row>
    <row r="80" spans="3:10" ht="15" customHeight="1">
      <c r="C80" s="55" t="s">
        <v>227</v>
      </c>
      <c r="J80" s="39">
        <f>23888+10423-1</f>
        <v>34310</v>
      </c>
    </row>
    <row r="81" spans="3:10" ht="15" customHeight="1" thickBot="1">
      <c r="C81" s="55" t="s">
        <v>282</v>
      </c>
      <c r="J81" s="165">
        <f>SUM(J79:J80)</f>
        <v>116848.44</v>
      </c>
    </row>
    <row r="82" spans="2:10" ht="12.75" customHeight="1" thickTop="1">
      <c r="B82" s="55" t="s">
        <v>237</v>
      </c>
      <c r="J82" s="65"/>
    </row>
    <row r="83" spans="1:4" ht="15" customHeight="1">
      <c r="A83" s="55" t="s">
        <v>42</v>
      </c>
      <c r="B83" s="55" t="s">
        <v>283</v>
      </c>
      <c r="C83" s="55"/>
      <c r="D83" s="55"/>
    </row>
    <row r="84" spans="2:4" ht="15" customHeight="1">
      <c r="B84" s="55" t="s">
        <v>284</v>
      </c>
      <c r="C84" s="55"/>
      <c r="D84" s="55"/>
    </row>
    <row r="85" spans="2:4" ht="15" customHeight="1">
      <c r="B85" s="55" t="s">
        <v>285</v>
      </c>
      <c r="C85" s="55"/>
      <c r="D85" s="55"/>
    </row>
    <row r="86" spans="3:4" ht="15" customHeight="1">
      <c r="C86" s="55"/>
      <c r="D86" s="55"/>
    </row>
    <row r="87" spans="1:4" ht="15" customHeight="1">
      <c r="A87" s="55" t="s">
        <v>43</v>
      </c>
      <c r="B87" s="155" t="s">
        <v>286</v>
      </c>
      <c r="C87" s="55"/>
      <c r="D87" s="55"/>
    </row>
    <row r="88" spans="2:4" ht="15" customHeight="1">
      <c r="B88" s="57"/>
      <c r="C88" s="57"/>
      <c r="D88" s="57"/>
    </row>
    <row r="89" spans="2:18" ht="15" customHeight="1">
      <c r="B89" s="109" t="s">
        <v>9</v>
      </c>
      <c r="C89" s="55"/>
      <c r="F89" s="71"/>
      <c r="G89" s="71"/>
      <c r="H89" s="72"/>
      <c r="I89" s="176" t="s">
        <v>68</v>
      </c>
      <c r="J89" s="71" t="s">
        <v>69</v>
      </c>
      <c r="K89" s="71" t="s">
        <v>26</v>
      </c>
      <c r="L89" s="61"/>
      <c r="M89" s="61"/>
      <c r="N89" s="61"/>
      <c r="O89" s="61"/>
      <c r="P89" s="61"/>
      <c r="Q89" s="61"/>
      <c r="R89" s="61"/>
    </row>
    <row r="90" spans="3:18" ht="15" customHeight="1">
      <c r="C90" s="55"/>
      <c r="F90" s="71"/>
      <c r="G90" s="71"/>
      <c r="H90" s="72"/>
      <c r="I90" s="90"/>
      <c r="J90" s="71" t="s">
        <v>70</v>
      </c>
      <c r="K90" s="71"/>
      <c r="L90" s="61"/>
      <c r="M90" s="61"/>
      <c r="N90" s="61"/>
      <c r="O90" s="61"/>
      <c r="P90" s="61"/>
      <c r="Q90" s="61"/>
      <c r="R90" s="61"/>
    </row>
    <row r="91" spans="2:18" ht="15" customHeight="1">
      <c r="B91" s="39"/>
      <c r="C91" s="55"/>
      <c r="D91" s="55"/>
      <c r="I91" s="39" t="s">
        <v>8</v>
      </c>
      <c r="J91" s="39" t="s">
        <v>8</v>
      </c>
      <c r="K91" s="39" t="s">
        <v>8</v>
      </c>
      <c r="N91" s="52"/>
      <c r="Q91" s="52"/>
      <c r="R91" s="52"/>
    </row>
    <row r="92" spans="2:18" ht="15" customHeight="1">
      <c r="B92" s="55" t="s">
        <v>136</v>
      </c>
      <c r="C92" s="55"/>
      <c r="D92" s="55"/>
      <c r="I92" s="65">
        <v>713892</v>
      </c>
      <c r="J92" s="65">
        <v>0</v>
      </c>
      <c r="K92" s="65">
        <f>SUM(I92:J92)</f>
        <v>713892</v>
      </c>
      <c r="N92" s="52"/>
      <c r="Q92" s="52"/>
      <c r="R92" s="52"/>
    </row>
    <row r="93" spans="2:18" ht="15" customHeight="1">
      <c r="B93" s="55" t="s">
        <v>139</v>
      </c>
      <c r="C93" s="55"/>
      <c r="D93" s="55"/>
      <c r="E93" s="62"/>
      <c r="F93" s="62"/>
      <c r="G93" s="62"/>
      <c r="H93" s="62"/>
      <c r="I93" s="65">
        <v>1964</v>
      </c>
      <c r="J93" s="65">
        <v>1710</v>
      </c>
      <c r="K93" s="65">
        <f>SUM(I93:J93)</f>
        <v>3674</v>
      </c>
      <c r="N93" s="52"/>
      <c r="Q93" s="52"/>
      <c r="R93" s="52"/>
    </row>
    <row r="94" spans="2:18" ht="15" customHeight="1">
      <c r="B94" s="55" t="s">
        <v>140</v>
      </c>
      <c r="C94" s="55"/>
      <c r="D94" s="55"/>
      <c r="E94" s="62"/>
      <c r="F94" s="62"/>
      <c r="G94" s="62"/>
      <c r="H94" s="62"/>
      <c r="I94" s="65">
        <v>0</v>
      </c>
      <c r="J94" s="65">
        <f>-J93-J92</f>
        <v>-1710</v>
      </c>
      <c r="K94" s="65">
        <f>SUM(I94:J94)</f>
        <v>-1710</v>
      </c>
      <c r="N94" s="52"/>
      <c r="Q94" s="52"/>
      <c r="R94" s="52"/>
    </row>
    <row r="95" spans="2:18" ht="15" customHeight="1" thickBot="1">
      <c r="B95" s="63" t="s">
        <v>36</v>
      </c>
      <c r="C95" s="63"/>
      <c r="D95" s="63"/>
      <c r="F95" s="65"/>
      <c r="G95" s="65"/>
      <c r="H95" s="65"/>
      <c r="I95" s="79">
        <f>SUM(I92:I94)</f>
        <v>715856</v>
      </c>
      <c r="J95" s="79">
        <f>SUM(J92:J94)</f>
        <v>0</v>
      </c>
      <c r="K95" s="79">
        <f>SUM(K92:K94)</f>
        <v>715856</v>
      </c>
      <c r="N95" s="52"/>
      <c r="Q95" s="52"/>
      <c r="R95" s="52"/>
    </row>
    <row r="96" spans="3:18" ht="15" customHeight="1" thickTop="1">
      <c r="C96" s="55"/>
      <c r="D96" s="55"/>
      <c r="F96" s="65"/>
      <c r="G96" s="65"/>
      <c r="H96" s="65"/>
      <c r="I96" s="65"/>
      <c r="J96" s="65"/>
      <c r="N96" s="52"/>
      <c r="Q96" s="64"/>
      <c r="R96" s="64"/>
    </row>
    <row r="97" spans="2:4" ht="15" customHeight="1">
      <c r="B97" s="109" t="s">
        <v>95</v>
      </c>
      <c r="C97" s="55"/>
      <c r="D97" s="55"/>
    </row>
    <row r="98" spans="2:18" ht="15" customHeight="1">
      <c r="B98" s="55" t="s">
        <v>136</v>
      </c>
      <c r="C98" s="55"/>
      <c r="D98" s="55"/>
      <c r="I98"/>
      <c r="J98"/>
      <c r="K98" s="65">
        <v>132826</v>
      </c>
      <c r="N98" s="52"/>
      <c r="Q98" s="52"/>
      <c r="R98" s="52"/>
    </row>
    <row r="99" spans="2:18" ht="15" customHeight="1">
      <c r="B99" s="55" t="s">
        <v>139</v>
      </c>
      <c r="C99" s="55"/>
      <c r="D99" s="55"/>
      <c r="I99"/>
      <c r="J99"/>
      <c r="K99" s="44">
        <v>-9680</v>
      </c>
      <c r="N99" s="52"/>
      <c r="Q99" s="52"/>
      <c r="R99" s="52"/>
    </row>
    <row r="100" spans="3:18" ht="15" customHeight="1">
      <c r="C100" s="55"/>
      <c r="D100" s="55"/>
      <c r="I100" s="153"/>
      <c r="J100" s="153"/>
      <c r="K100" s="65">
        <f>SUM(K98:K99)</f>
        <v>123146</v>
      </c>
      <c r="N100" s="52"/>
      <c r="Q100" s="52"/>
      <c r="R100" s="52"/>
    </row>
    <row r="101" spans="2:18" ht="15" customHeight="1">
      <c r="B101" s="55" t="s">
        <v>62</v>
      </c>
      <c r="C101" s="55"/>
      <c r="D101" s="55"/>
      <c r="F101" s="65"/>
      <c r="G101" s="65"/>
      <c r="H101" s="65"/>
      <c r="I101" s="65"/>
      <c r="J101" s="65"/>
      <c r="K101" s="44">
        <v>-1355</v>
      </c>
      <c r="N101" s="52"/>
      <c r="Q101" s="52"/>
      <c r="R101" s="52"/>
    </row>
    <row r="102" spans="2:18" ht="15" customHeight="1">
      <c r="B102" s="63" t="s">
        <v>137</v>
      </c>
      <c r="C102" s="63"/>
      <c r="D102" s="63"/>
      <c r="F102" s="81"/>
      <c r="G102" s="81"/>
      <c r="H102" s="81"/>
      <c r="I102" s="81"/>
      <c r="J102" s="81"/>
      <c r="K102" s="81">
        <f>+K100+K101</f>
        <v>121791</v>
      </c>
      <c r="N102" s="52"/>
      <c r="Q102" s="52"/>
      <c r="R102" s="52"/>
    </row>
    <row r="103" spans="2:18" ht="15" customHeight="1">
      <c r="B103" s="55" t="s">
        <v>10</v>
      </c>
      <c r="C103" s="55"/>
      <c r="D103" s="55"/>
      <c r="F103" s="65"/>
      <c r="G103" s="65"/>
      <c r="H103" s="65"/>
      <c r="I103" s="65"/>
      <c r="J103" s="65"/>
      <c r="K103" s="65">
        <f>+PL!H18</f>
        <v>-617</v>
      </c>
      <c r="N103" s="66"/>
      <c r="Q103" s="64"/>
      <c r="R103" s="64"/>
    </row>
    <row r="104" spans="2:18" ht="15" customHeight="1">
      <c r="B104" s="55" t="s">
        <v>32</v>
      </c>
      <c r="C104" s="55"/>
      <c r="D104" s="55"/>
      <c r="F104" s="65"/>
      <c r="G104" s="65"/>
      <c r="H104" s="65"/>
      <c r="I104" s="65"/>
      <c r="J104" s="65"/>
      <c r="K104" s="65">
        <v>11942</v>
      </c>
      <c r="N104" s="52"/>
      <c r="Q104" s="52"/>
      <c r="R104" s="52"/>
    </row>
    <row r="105" spans="2:18" ht="15" customHeight="1">
      <c r="B105" s="55" t="s">
        <v>240</v>
      </c>
      <c r="C105" s="55"/>
      <c r="D105" s="55"/>
      <c r="F105" s="65"/>
      <c r="G105" s="65"/>
      <c r="H105" s="65"/>
      <c r="I105" s="65"/>
      <c r="J105" s="65"/>
      <c r="K105" s="65">
        <f>+PL!H16-K104</f>
        <v>24279</v>
      </c>
      <c r="N105" s="52"/>
      <c r="Q105" s="52"/>
      <c r="R105" s="52"/>
    </row>
    <row r="106" spans="2:18" ht="15" customHeight="1">
      <c r="B106" s="55" t="s">
        <v>233</v>
      </c>
      <c r="C106" s="55"/>
      <c r="D106" s="55"/>
      <c r="F106" s="65"/>
      <c r="G106" s="65"/>
      <c r="H106" s="65"/>
      <c r="I106" s="65"/>
      <c r="J106" s="65"/>
      <c r="K106" s="65">
        <f>+PL!H17</f>
        <v>-430</v>
      </c>
      <c r="N106" s="52"/>
      <c r="Q106" s="52"/>
      <c r="R106" s="52"/>
    </row>
    <row r="107" spans="2:18" ht="15" customHeight="1">
      <c r="B107" s="55" t="s">
        <v>234</v>
      </c>
      <c r="C107" s="55"/>
      <c r="D107" s="55"/>
      <c r="F107" s="65"/>
      <c r="G107" s="65"/>
      <c r="H107" s="65"/>
      <c r="I107" s="65"/>
      <c r="J107" s="65"/>
      <c r="K107" s="44">
        <f>PL!H19</f>
        <v>0</v>
      </c>
      <c r="N107" s="52"/>
      <c r="Q107" s="52"/>
      <c r="R107" s="52"/>
    </row>
    <row r="108" spans="2:18" ht="15" customHeight="1">
      <c r="B108" s="55" t="s">
        <v>91</v>
      </c>
      <c r="C108" s="55"/>
      <c r="D108" s="55"/>
      <c r="F108" s="65"/>
      <c r="G108" s="65"/>
      <c r="H108" s="65"/>
      <c r="I108" s="65"/>
      <c r="J108" s="65"/>
      <c r="K108" s="39">
        <f>SUM(K102:K107)</f>
        <v>156965</v>
      </c>
      <c r="N108" s="52"/>
      <c r="Q108" s="52"/>
      <c r="R108" s="52"/>
    </row>
    <row r="109" spans="2:18" ht="15" customHeight="1">
      <c r="B109" s="55" t="s">
        <v>241</v>
      </c>
      <c r="C109" s="55"/>
      <c r="D109" s="55"/>
      <c r="F109" s="65"/>
      <c r="G109" s="65"/>
      <c r="H109" s="65"/>
      <c r="I109" s="65"/>
      <c r="J109" s="65"/>
      <c r="K109" s="44">
        <f>+PL!H23</f>
        <v>-42765</v>
      </c>
      <c r="N109" s="52"/>
      <c r="Q109" s="52"/>
      <c r="R109" s="52"/>
    </row>
    <row r="110" spans="2:18" ht="15" customHeight="1" thickBot="1">
      <c r="B110" s="55" t="s">
        <v>143</v>
      </c>
      <c r="C110" s="55"/>
      <c r="D110" s="55"/>
      <c r="F110" s="65"/>
      <c r="G110" s="65"/>
      <c r="H110" s="65"/>
      <c r="I110" s="65"/>
      <c r="J110" s="65"/>
      <c r="K110" s="159">
        <f>+K108+K109</f>
        <v>114200</v>
      </c>
      <c r="N110" s="66"/>
      <c r="Q110" s="64"/>
      <c r="R110" s="64"/>
    </row>
    <row r="111" spans="2:18" ht="12.75" customHeight="1">
      <c r="B111" s="93"/>
      <c r="J111" s="65"/>
      <c r="N111" s="52"/>
      <c r="Q111" s="52"/>
      <c r="R111" s="52"/>
    </row>
    <row r="112" spans="2:18" ht="12.75" customHeight="1">
      <c r="B112" s="93"/>
      <c r="J112" s="65"/>
      <c r="N112" s="52"/>
      <c r="Q112" s="52"/>
      <c r="R112" s="52"/>
    </row>
    <row r="113" spans="2:18" ht="12.75" customHeight="1">
      <c r="B113" s="93"/>
      <c r="J113" s="65"/>
      <c r="N113" s="52"/>
      <c r="Q113" s="52"/>
      <c r="R113" s="52"/>
    </row>
    <row r="114" spans="2:18" ht="12.75" customHeight="1">
      <c r="B114" s="93"/>
      <c r="J114" s="65"/>
      <c r="N114" s="52"/>
      <c r="Q114" s="52"/>
      <c r="R114" s="52"/>
    </row>
    <row r="115" spans="2:18" ht="12.75" customHeight="1">
      <c r="B115" s="93"/>
      <c r="J115" s="65"/>
      <c r="N115" s="52"/>
      <c r="Q115" s="52"/>
      <c r="R115" s="52"/>
    </row>
    <row r="116" spans="2:18" ht="12.75" customHeight="1">
      <c r="B116" s="93"/>
      <c r="J116" s="65"/>
      <c r="N116" s="52"/>
      <c r="Q116" s="52"/>
      <c r="R116" s="52"/>
    </row>
    <row r="117" spans="2:18" ht="12.75" customHeight="1">
      <c r="B117" s="93"/>
      <c r="J117" s="65"/>
      <c r="N117" s="52"/>
      <c r="Q117" s="52"/>
      <c r="R117" s="52"/>
    </row>
    <row r="118" spans="2:18" ht="12.75" customHeight="1">
      <c r="B118" s="93"/>
      <c r="J118" s="65"/>
      <c r="N118" s="52"/>
      <c r="Q118" s="52"/>
      <c r="R118" s="52"/>
    </row>
    <row r="119" spans="1:4" ht="15" customHeight="1">
      <c r="A119" s="55" t="s">
        <v>44</v>
      </c>
      <c r="B119" s="55" t="s">
        <v>144</v>
      </c>
      <c r="C119" s="55"/>
      <c r="D119" s="55"/>
    </row>
    <row r="120" spans="1:4" ht="15" customHeight="1">
      <c r="A120" s="56"/>
      <c r="B120" s="55" t="s">
        <v>287</v>
      </c>
      <c r="C120" s="55"/>
      <c r="D120" s="55"/>
    </row>
    <row r="121" spans="2:4" ht="10.5" customHeight="1">
      <c r="B121" s="39"/>
      <c r="D121" s="55"/>
    </row>
    <row r="122" spans="1:4" ht="15" customHeight="1">
      <c r="A122" s="55" t="s">
        <v>45</v>
      </c>
      <c r="B122" s="55" t="s">
        <v>364</v>
      </c>
      <c r="C122" s="55"/>
      <c r="D122" s="55"/>
    </row>
    <row r="123" spans="2:4" ht="15" customHeight="1">
      <c r="B123" s="55" t="s">
        <v>378</v>
      </c>
      <c r="C123" s="57"/>
      <c r="D123" s="57"/>
    </row>
    <row r="124" spans="2:4" ht="15" customHeight="1">
      <c r="B124" s="55" t="s">
        <v>377</v>
      </c>
      <c r="C124" s="57"/>
      <c r="D124" s="57"/>
    </row>
    <row r="125" spans="1:4" ht="12" customHeight="1">
      <c r="A125" s="39"/>
      <c r="B125" s="39"/>
      <c r="C125" s="55"/>
      <c r="D125" s="55"/>
    </row>
    <row r="126" spans="1:4" ht="15" customHeight="1">
      <c r="A126" s="55" t="s">
        <v>46</v>
      </c>
      <c r="B126" s="55" t="s">
        <v>288</v>
      </c>
      <c r="C126" s="55"/>
      <c r="D126" s="55"/>
    </row>
    <row r="127" spans="2:4" ht="15" customHeight="1">
      <c r="B127" s="55" t="s">
        <v>228</v>
      </c>
      <c r="C127" s="57"/>
      <c r="D127" s="57"/>
    </row>
    <row r="128" ht="15" customHeight="1">
      <c r="B128" s="55" t="s">
        <v>289</v>
      </c>
    </row>
    <row r="129" ht="15" customHeight="1">
      <c r="B129" s="55" t="s">
        <v>376</v>
      </c>
    </row>
    <row r="130" spans="1:4" ht="15">
      <c r="A130" s="56"/>
      <c r="B130" s="55" t="s">
        <v>290</v>
      </c>
      <c r="C130" s="55"/>
      <c r="D130" s="55"/>
    </row>
    <row r="131" spans="1:4" ht="15">
      <c r="A131" s="56"/>
      <c r="C131" s="55"/>
      <c r="D131" s="55"/>
    </row>
    <row r="132" spans="1:4" ht="15">
      <c r="A132" s="55" t="s">
        <v>47</v>
      </c>
      <c r="B132" s="55" t="s">
        <v>4</v>
      </c>
      <c r="C132" s="55"/>
      <c r="D132" s="55"/>
    </row>
    <row r="133" spans="2:4" ht="15">
      <c r="B133" s="55" t="s">
        <v>5</v>
      </c>
      <c r="C133" s="55"/>
      <c r="D133" s="55"/>
    </row>
    <row r="134" spans="3:4" ht="15" customHeight="1">
      <c r="C134" s="55"/>
      <c r="D134" s="55"/>
    </row>
    <row r="135" spans="2:11" ht="16.5" customHeight="1">
      <c r="B135" s="109"/>
      <c r="C135" s="55"/>
      <c r="E135" s="55"/>
      <c r="J135" s="52"/>
      <c r="K135" s="52"/>
    </row>
    <row r="136" ht="15">
      <c r="E136" s="55"/>
    </row>
    <row r="137" ht="15">
      <c r="D137" s="55"/>
    </row>
    <row r="138" spans="1:11" ht="15">
      <c r="A138" s="56"/>
      <c r="B138" s="39"/>
      <c r="C138" s="55"/>
      <c r="D138" s="55"/>
      <c r="J138" s="65"/>
      <c r="K138" s="65"/>
    </row>
    <row r="139" spans="1:11" ht="15">
      <c r="A139" s="56"/>
      <c r="B139" s="39"/>
      <c r="C139" s="55"/>
      <c r="D139" s="55"/>
      <c r="J139" s="65"/>
      <c r="K139" s="65"/>
    </row>
    <row r="140" spans="1:11" ht="15">
      <c r="A140" s="56"/>
      <c r="B140" s="39"/>
      <c r="C140" s="55"/>
      <c r="D140" s="55"/>
      <c r="J140" s="65"/>
      <c r="K140" s="65"/>
    </row>
    <row r="141" spans="1:11" ht="9.75" customHeight="1">
      <c r="A141" s="56"/>
      <c r="B141" s="39"/>
      <c r="D141" s="55"/>
      <c r="J141" s="65"/>
      <c r="K141" s="65"/>
    </row>
    <row r="142" spans="1:11" ht="15">
      <c r="A142" s="56"/>
      <c r="B142" s="87"/>
      <c r="D142" s="55"/>
      <c r="J142" s="65"/>
      <c r="K142" s="65"/>
    </row>
    <row r="143" spans="1:11" ht="15">
      <c r="A143" s="56"/>
      <c r="B143" s="39"/>
      <c r="D143" s="55"/>
      <c r="J143" s="65"/>
      <c r="K143" s="65"/>
    </row>
    <row r="144" spans="1:11" ht="15">
      <c r="A144" s="56"/>
      <c r="B144" s="39"/>
      <c r="D144" s="55"/>
      <c r="J144" s="163"/>
      <c r="K144" s="163"/>
    </row>
    <row r="145" spans="1:11" ht="15">
      <c r="A145" s="56"/>
      <c r="B145" s="39"/>
      <c r="D145" s="55"/>
      <c r="J145" s="163"/>
      <c r="K145" s="65"/>
    </row>
    <row r="146" spans="1:11" ht="15">
      <c r="A146" s="56"/>
      <c r="D146" s="55"/>
      <c r="J146" s="65"/>
      <c r="K146" s="65"/>
    </row>
    <row r="147" spans="1:4" ht="15" customHeight="1">
      <c r="A147" s="56"/>
      <c r="B147" s="39"/>
      <c r="D147" s="55"/>
    </row>
    <row r="148" spans="1:4" ht="15" customHeight="1">
      <c r="A148" s="56"/>
      <c r="D148" s="55"/>
    </row>
    <row r="149" spans="1:4" ht="15">
      <c r="A149" s="56"/>
      <c r="D149" s="55"/>
    </row>
    <row r="151" spans="3:4" ht="15">
      <c r="C151" s="55"/>
      <c r="D151" s="55"/>
    </row>
    <row r="152" spans="3:4" ht="15">
      <c r="C152" s="67"/>
      <c r="D152" s="67"/>
    </row>
    <row r="153" spans="3:4" ht="15">
      <c r="C153" s="54"/>
      <c r="D153" s="54"/>
    </row>
    <row r="158" spans="3:4" ht="15">
      <c r="C158" s="55"/>
      <c r="D158" s="55"/>
    </row>
    <row r="159" spans="3:4" ht="15">
      <c r="C159" s="55"/>
      <c r="D159" s="55"/>
    </row>
    <row r="160" spans="3:4" ht="15">
      <c r="C160" s="55"/>
      <c r="D160" s="55"/>
    </row>
    <row r="161" spans="3:4" ht="15">
      <c r="C161" s="55"/>
      <c r="D161" s="55"/>
    </row>
    <row r="162" spans="3:4" ht="15">
      <c r="C162" s="55"/>
      <c r="D162" s="55"/>
    </row>
    <row r="168" spans="3:19" ht="15">
      <c r="C168" s="55"/>
      <c r="D168" s="55"/>
      <c r="S168" s="52"/>
    </row>
    <row r="169" spans="3:14" ht="15">
      <c r="C169" s="55"/>
      <c r="D169" s="55"/>
      <c r="N169" s="52"/>
    </row>
    <row r="170" spans="3:19" ht="15">
      <c r="C170" s="55"/>
      <c r="D170" s="55"/>
      <c r="O170" s="52"/>
      <c r="S170" s="52"/>
    </row>
    <row r="172" spans="3:19" ht="15">
      <c r="C172" s="55"/>
      <c r="D172" s="55"/>
      <c r="S172" s="52"/>
    </row>
    <row r="175" spans="3:4" ht="15">
      <c r="C175" s="55"/>
      <c r="D175" s="55"/>
    </row>
    <row r="176" spans="3:12" ht="15">
      <c r="C176" s="55"/>
      <c r="D176" s="55"/>
      <c r="L176" s="52"/>
    </row>
    <row r="179" spans="3:4" ht="15">
      <c r="C179" s="55"/>
      <c r="D179" s="55"/>
    </row>
  </sheetData>
  <mergeCells count="7">
    <mergeCell ref="I45:J45"/>
    <mergeCell ref="I46:J46"/>
    <mergeCell ref="G46:H46"/>
    <mergeCell ref="D37:F37"/>
    <mergeCell ref="G38:H38"/>
    <mergeCell ref="I38:J38"/>
    <mergeCell ref="I37:J37"/>
  </mergeCells>
  <printOptions/>
  <pageMargins left="0.59" right="0.14" top="0.73" bottom="0.31" header="0.33" footer="0.25"/>
  <pageSetup firstPageNumber="5" useFirstPageNumber="1"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31-7-2005</oddHeader>
    <oddFooter>&amp;R&amp;"Arial,Bold"   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24"/>
  <sheetViews>
    <sheetView showGridLines="0" tabSelected="1" workbookViewId="0" topLeftCell="A11">
      <selection activeCell="E28" sqref="E28"/>
    </sheetView>
  </sheetViews>
  <sheetFormatPr defaultColWidth="9.140625" defaultRowHeight="12.75"/>
  <cols>
    <col min="1" max="1" width="4.421875" style="2" customWidth="1"/>
    <col min="2" max="2" width="3.28125" style="2" customWidth="1"/>
    <col min="3" max="3" width="8.421875" style="2" customWidth="1"/>
    <col min="4" max="4" width="10.28125" style="2" customWidth="1"/>
    <col min="5" max="5" width="9.57421875" style="2" customWidth="1"/>
    <col min="6" max="6" width="12.28125" style="2" customWidth="1"/>
    <col min="7" max="7" width="10.8515625" style="2" customWidth="1"/>
    <col min="8" max="8" width="10.140625" style="68" customWidth="1"/>
    <col min="9" max="9" width="11.7109375" style="68" customWidth="1"/>
    <col min="10" max="10" width="9.57421875" style="68" customWidth="1"/>
    <col min="11" max="11" width="7.140625" style="2" customWidth="1"/>
    <col min="12" max="12" width="7.8515625" style="2" customWidth="1"/>
    <col min="13" max="13" width="16.421875" style="2" customWidth="1"/>
    <col min="14" max="14" width="6.00390625" style="2" customWidth="1"/>
    <col min="15" max="15" width="6.140625" style="2" customWidth="1"/>
    <col min="16" max="16" width="5.57421875" style="2" customWidth="1"/>
    <col min="17" max="16384" width="9.140625" style="2" customWidth="1"/>
  </cols>
  <sheetData>
    <row r="1" spans="2:9" ht="15">
      <c r="B1" s="54"/>
      <c r="C1" s="54"/>
      <c r="D1" s="54"/>
      <c r="E1" s="39"/>
      <c r="F1" s="39"/>
      <c r="G1" s="39"/>
      <c r="H1" s="73"/>
      <c r="I1" s="73"/>
    </row>
    <row r="2" spans="2:9" ht="9.75" customHeight="1">
      <c r="B2" s="54"/>
      <c r="C2" s="54"/>
      <c r="D2" s="54"/>
      <c r="E2" s="39"/>
      <c r="F2" s="39"/>
      <c r="G2" s="39"/>
      <c r="H2" s="73"/>
      <c r="I2" s="73"/>
    </row>
    <row r="3" spans="1:9" ht="15">
      <c r="A3" s="5" t="str">
        <f>PL!A5</f>
        <v>UNAUDITED QUARTERLY FINANCIAL REPORT FOR THE PERIOD ENDED 31 JULY 2005</v>
      </c>
      <c r="B3" s="54"/>
      <c r="C3" s="54"/>
      <c r="D3" s="54"/>
      <c r="E3" s="39"/>
      <c r="F3" s="39"/>
      <c r="G3" s="39"/>
      <c r="H3" s="73"/>
      <c r="I3" s="73"/>
    </row>
    <row r="4" spans="1:9" ht="15">
      <c r="A4" s="53" t="s">
        <v>229</v>
      </c>
      <c r="B4" s="54"/>
      <c r="C4" s="54"/>
      <c r="D4" s="54"/>
      <c r="E4" s="39"/>
      <c r="F4" s="39"/>
      <c r="G4" s="39"/>
      <c r="H4" s="73"/>
      <c r="I4" s="73"/>
    </row>
    <row r="5" spans="1:9" ht="15">
      <c r="A5" s="53" t="s">
        <v>230</v>
      </c>
      <c r="B5" s="54"/>
      <c r="C5" s="54"/>
      <c r="D5" s="54"/>
      <c r="E5" s="39"/>
      <c r="F5" s="39"/>
      <c r="G5" s="39"/>
      <c r="H5" s="73"/>
      <c r="I5" s="73"/>
    </row>
    <row r="6" spans="1:9" ht="12" customHeight="1">
      <c r="A6" s="55"/>
      <c r="B6" s="55"/>
      <c r="C6" s="55"/>
      <c r="D6" s="55"/>
      <c r="E6" s="39"/>
      <c r="F6" s="39"/>
      <c r="G6" s="39"/>
      <c r="H6" s="73"/>
      <c r="I6" s="73"/>
    </row>
    <row r="7" spans="1:9" ht="15">
      <c r="A7" s="55" t="s">
        <v>48</v>
      </c>
      <c r="B7" s="55" t="s">
        <v>0</v>
      </c>
      <c r="C7" s="55"/>
      <c r="D7" s="55"/>
      <c r="E7" s="39"/>
      <c r="F7" s="39"/>
      <c r="G7" s="39"/>
      <c r="H7" s="73"/>
      <c r="I7" s="73"/>
    </row>
    <row r="8" spans="1:10" ht="15">
      <c r="A8" s="55"/>
      <c r="B8" s="2" t="s">
        <v>389</v>
      </c>
      <c r="F8" s="39"/>
      <c r="G8" s="39"/>
      <c r="H8" s="192"/>
      <c r="I8" s="192"/>
      <c r="J8" s="75"/>
    </row>
    <row r="9" spans="1:10" ht="15">
      <c r="A9" s="55"/>
      <c r="B9" s="2" t="s">
        <v>365</v>
      </c>
      <c r="F9" s="39"/>
      <c r="G9" s="39"/>
      <c r="H9" s="192"/>
      <c r="I9" s="192"/>
      <c r="J9" s="75"/>
    </row>
    <row r="10" spans="1:10" ht="15">
      <c r="A10" s="55"/>
      <c r="B10" s="2" t="s">
        <v>366</v>
      </c>
      <c r="F10" s="39"/>
      <c r="G10" s="39"/>
      <c r="H10" s="192"/>
      <c r="I10" s="192"/>
      <c r="J10" s="75"/>
    </row>
    <row r="11" spans="1:10" ht="15" customHeight="1">
      <c r="A11" s="55"/>
      <c r="B11" s="2" t="s">
        <v>367</v>
      </c>
      <c r="F11" s="39"/>
      <c r="G11" s="39"/>
      <c r="H11" s="192"/>
      <c r="I11" s="192"/>
      <c r="J11" s="75"/>
    </row>
    <row r="12" spans="1:10" ht="15">
      <c r="A12" s="55"/>
      <c r="B12" s="2" t="s">
        <v>338</v>
      </c>
      <c r="F12" s="39"/>
      <c r="G12" s="39"/>
      <c r="H12" s="192"/>
      <c r="I12" s="192"/>
      <c r="J12" s="75"/>
    </row>
    <row r="13" spans="1:10" ht="15">
      <c r="A13" s="55"/>
      <c r="F13" s="39"/>
      <c r="G13" s="39"/>
      <c r="H13" s="192"/>
      <c r="I13" s="192"/>
      <c r="J13" s="75"/>
    </row>
    <row r="14" spans="1:10" ht="15">
      <c r="A14" s="55"/>
      <c r="B14" s="2" t="s">
        <v>368</v>
      </c>
      <c r="F14" s="39"/>
      <c r="G14" s="39"/>
      <c r="H14" s="192"/>
      <c r="I14" s="192"/>
      <c r="J14" s="75"/>
    </row>
    <row r="15" spans="1:10" ht="15">
      <c r="A15" s="55"/>
      <c r="B15" s="2" t="s">
        <v>408</v>
      </c>
      <c r="F15" s="39"/>
      <c r="G15" s="39"/>
      <c r="H15" s="192"/>
      <c r="I15" s="192"/>
      <c r="J15" s="75"/>
    </row>
    <row r="16" spans="1:10" ht="15">
      <c r="A16" s="55"/>
      <c r="B16" s="2" t="s">
        <v>409</v>
      </c>
      <c r="F16" s="39"/>
      <c r="G16" s="39"/>
      <c r="H16" s="192"/>
      <c r="I16" s="192"/>
      <c r="J16" s="75"/>
    </row>
    <row r="17" spans="1:10" ht="15">
      <c r="A17" s="55"/>
      <c r="B17" s="2" t="s">
        <v>410</v>
      </c>
      <c r="F17" s="39"/>
      <c r="G17" s="39"/>
      <c r="H17" s="192"/>
      <c r="I17" s="192"/>
      <c r="J17" s="75"/>
    </row>
    <row r="18" spans="1:10" ht="15">
      <c r="A18" s="55"/>
      <c r="B18" s="2" t="s">
        <v>411</v>
      </c>
      <c r="F18" s="39"/>
      <c r="G18" s="39"/>
      <c r="H18" s="192"/>
      <c r="I18" s="192"/>
      <c r="J18" s="75"/>
    </row>
    <row r="19" spans="1:9" ht="15" customHeight="1">
      <c r="A19" s="55"/>
      <c r="G19" s="39"/>
      <c r="H19" s="74"/>
      <c r="I19" s="74"/>
    </row>
    <row r="20" spans="1:9" ht="15">
      <c r="A20" s="55" t="s">
        <v>49</v>
      </c>
      <c r="B20" s="55" t="s">
        <v>1</v>
      </c>
      <c r="C20" s="55"/>
      <c r="D20" s="55"/>
      <c r="E20" s="39"/>
      <c r="F20" s="39"/>
      <c r="G20" s="39"/>
      <c r="H20" s="73"/>
      <c r="I20" s="73"/>
    </row>
    <row r="21" spans="1:9" ht="15">
      <c r="A21" s="55"/>
      <c r="B21" s="55" t="s">
        <v>390</v>
      </c>
      <c r="C21" s="55"/>
      <c r="D21" s="55"/>
      <c r="E21" s="39"/>
      <c r="F21" s="39"/>
      <c r="G21" s="39"/>
      <c r="H21" s="169"/>
      <c r="I21" s="73"/>
    </row>
    <row r="22" spans="1:9" ht="15">
      <c r="A22" s="55"/>
      <c r="B22" s="55" t="s">
        <v>418</v>
      </c>
      <c r="C22" s="55"/>
      <c r="D22" s="55"/>
      <c r="E22" s="39"/>
      <c r="F22" s="39"/>
      <c r="G22" s="39"/>
      <c r="H22" s="169"/>
      <c r="I22" s="73"/>
    </row>
    <row r="23" spans="1:9" ht="15">
      <c r="A23" s="55"/>
      <c r="B23" s="55" t="s">
        <v>422</v>
      </c>
      <c r="C23" s="55"/>
      <c r="D23" s="55"/>
      <c r="E23" s="39"/>
      <c r="F23" s="39"/>
      <c r="G23" s="39"/>
      <c r="H23" s="169"/>
      <c r="I23" s="73"/>
    </row>
    <row r="24" spans="1:9" ht="15">
      <c r="A24" s="55"/>
      <c r="B24" s="55"/>
      <c r="C24" s="55"/>
      <c r="D24" s="55"/>
      <c r="E24" s="39"/>
      <c r="F24" s="39"/>
      <c r="G24" s="39"/>
      <c r="H24" s="169"/>
      <c r="I24" s="73"/>
    </row>
    <row r="25" spans="1:20" ht="15" customHeight="1">
      <c r="A25" s="55"/>
      <c r="B25" s="55" t="s">
        <v>413</v>
      </c>
      <c r="C25" s="55"/>
      <c r="D25" s="55"/>
      <c r="E25" s="39"/>
      <c r="F25" s="39"/>
      <c r="G25" s="39"/>
      <c r="H25" s="169"/>
      <c r="I25" s="73"/>
      <c r="L25" s="55"/>
      <c r="M25" s="55"/>
      <c r="N25" s="55"/>
      <c r="O25" s="39"/>
      <c r="P25" s="39"/>
      <c r="Q25" s="39"/>
      <c r="R25" s="169"/>
      <c r="S25" s="73"/>
      <c r="T25" s="68"/>
    </row>
    <row r="26" spans="1:20" ht="15">
      <c r="A26" s="55"/>
      <c r="B26" s="55" t="s">
        <v>417</v>
      </c>
      <c r="C26" s="55"/>
      <c r="D26" s="55"/>
      <c r="E26" s="39"/>
      <c r="F26" s="39"/>
      <c r="G26" s="39"/>
      <c r="H26" s="169"/>
      <c r="I26" s="73"/>
      <c r="L26" s="55"/>
      <c r="M26" s="55"/>
      <c r="N26" s="55"/>
      <c r="O26" s="39"/>
      <c r="P26" s="39"/>
      <c r="Q26" s="39"/>
      <c r="R26" s="169"/>
      <c r="S26" s="73"/>
      <c r="T26" s="68"/>
    </row>
    <row r="27" spans="1:20" ht="15">
      <c r="A27" s="55"/>
      <c r="B27" s="55" t="s">
        <v>420</v>
      </c>
      <c r="C27" s="55"/>
      <c r="D27" s="55"/>
      <c r="E27" s="39"/>
      <c r="F27" s="39"/>
      <c r="G27" s="39"/>
      <c r="H27" s="73"/>
      <c r="I27" s="73"/>
      <c r="L27" s="55"/>
      <c r="M27" s="55"/>
      <c r="N27" s="55"/>
      <c r="O27" s="39"/>
      <c r="P27" s="39"/>
      <c r="Q27" s="39"/>
      <c r="R27" s="73"/>
      <c r="S27" s="73"/>
      <c r="T27" s="68"/>
    </row>
    <row r="28" spans="1:20" ht="15" customHeight="1">
      <c r="A28" s="55"/>
      <c r="B28" s="55" t="s">
        <v>421</v>
      </c>
      <c r="C28" s="55"/>
      <c r="D28" s="55"/>
      <c r="E28" s="39"/>
      <c r="F28" s="39"/>
      <c r="G28" s="39"/>
      <c r="H28" s="73"/>
      <c r="I28" s="73"/>
      <c r="L28" s="55"/>
      <c r="M28" s="55"/>
      <c r="N28" s="55"/>
      <c r="O28" s="39"/>
      <c r="P28" s="39"/>
      <c r="Q28" s="39"/>
      <c r="R28" s="73"/>
      <c r="S28" s="73"/>
      <c r="T28" s="68"/>
    </row>
    <row r="29" spans="1:9" ht="15" customHeight="1">
      <c r="A29" s="55"/>
      <c r="B29" s="55" t="s">
        <v>419</v>
      </c>
      <c r="C29" s="55"/>
      <c r="D29" s="55"/>
      <c r="E29" s="39"/>
      <c r="F29" s="39"/>
      <c r="G29" s="39"/>
      <c r="H29" s="73"/>
      <c r="I29" s="73"/>
    </row>
    <row r="30" spans="1:9" ht="15" customHeight="1">
      <c r="A30" s="55"/>
      <c r="B30" s="55"/>
      <c r="C30" s="55"/>
      <c r="D30" s="55"/>
      <c r="E30" s="39"/>
      <c r="F30" s="39"/>
      <c r="G30" s="39"/>
      <c r="H30" s="73"/>
      <c r="I30" s="73"/>
    </row>
    <row r="31" spans="1:9" ht="15">
      <c r="A31" s="55" t="s">
        <v>50</v>
      </c>
      <c r="B31" s="55" t="s">
        <v>414</v>
      </c>
      <c r="C31" s="55"/>
      <c r="D31" s="55"/>
      <c r="E31" s="39"/>
      <c r="F31" s="39"/>
      <c r="G31" s="39"/>
      <c r="H31" s="73"/>
      <c r="I31" s="73"/>
    </row>
    <row r="32" spans="1:9" ht="15">
      <c r="A32" s="55"/>
      <c r="B32" s="55" t="s">
        <v>415</v>
      </c>
      <c r="C32" s="55"/>
      <c r="D32" s="55"/>
      <c r="E32" s="39"/>
      <c r="F32" s="39"/>
      <c r="G32" s="39"/>
      <c r="H32" s="73"/>
      <c r="I32" s="73"/>
    </row>
    <row r="33" spans="1:9" ht="15">
      <c r="A33" s="55"/>
      <c r="B33" s="55" t="s">
        <v>416</v>
      </c>
      <c r="C33" s="55"/>
      <c r="D33" s="55"/>
      <c r="E33" s="39"/>
      <c r="F33" s="39"/>
      <c r="G33" s="39"/>
      <c r="H33" s="73"/>
      <c r="I33" s="73"/>
    </row>
    <row r="34" spans="1:9" ht="15" customHeight="1">
      <c r="A34" s="55"/>
      <c r="B34" s="55"/>
      <c r="C34" s="55"/>
      <c r="D34" s="55"/>
      <c r="E34" s="39"/>
      <c r="F34" s="39"/>
      <c r="G34" s="39"/>
      <c r="H34" s="73"/>
      <c r="I34" s="73"/>
    </row>
    <row r="35" spans="1:9" ht="15">
      <c r="A35" s="56" t="s">
        <v>52</v>
      </c>
      <c r="B35" s="55" t="s">
        <v>291</v>
      </c>
      <c r="C35" s="55"/>
      <c r="D35" s="39"/>
      <c r="E35" s="39"/>
      <c r="F35" s="39"/>
      <c r="G35" s="39"/>
      <c r="H35" s="73"/>
      <c r="I35" s="73"/>
    </row>
    <row r="36" spans="1:9" ht="15">
      <c r="A36" s="56"/>
      <c r="B36" s="55"/>
      <c r="C36" s="55"/>
      <c r="D36" s="39"/>
      <c r="E36" s="39"/>
      <c r="F36" s="39"/>
      <c r="G36" s="39"/>
      <c r="H36" s="73"/>
      <c r="I36" s="73"/>
    </row>
    <row r="37" spans="1:2" ht="15" customHeight="1">
      <c r="A37" s="2" t="s">
        <v>53</v>
      </c>
      <c r="B37" s="2" t="s">
        <v>20</v>
      </c>
    </row>
    <row r="38" ht="15" customHeight="1">
      <c r="I38" s="27" t="s">
        <v>295</v>
      </c>
    </row>
    <row r="39" spans="7:9" ht="15" customHeight="1">
      <c r="G39" s="59"/>
      <c r="H39" s="2"/>
      <c r="I39" s="27" t="s">
        <v>297</v>
      </c>
    </row>
    <row r="40" spans="2:9" ht="14.25" customHeight="1">
      <c r="B40" s="4"/>
      <c r="C40" s="4"/>
      <c r="D40" s="4"/>
      <c r="E40" s="4"/>
      <c r="F40" s="4"/>
      <c r="G40" s="59"/>
      <c r="H40" s="2"/>
      <c r="I40" s="161" t="s">
        <v>293</v>
      </c>
    </row>
    <row r="41" spans="2:9" ht="15" customHeight="1">
      <c r="B41" s="4"/>
      <c r="C41" s="4"/>
      <c r="D41" s="4"/>
      <c r="E41" s="4"/>
      <c r="F41" s="4"/>
      <c r="G41" s="189"/>
      <c r="H41" s="2"/>
      <c r="I41" s="112" t="s">
        <v>8</v>
      </c>
    </row>
    <row r="42" spans="2:9" ht="15" customHeight="1">
      <c r="B42" s="2" t="s">
        <v>192</v>
      </c>
      <c r="G42" s="81"/>
      <c r="H42" s="73"/>
      <c r="I42" s="65"/>
    </row>
    <row r="43" spans="2:9" ht="15" customHeight="1">
      <c r="B43" s="58" t="s">
        <v>30</v>
      </c>
      <c r="C43" s="58"/>
      <c r="D43" s="58"/>
      <c r="E43" s="58"/>
      <c r="F43" s="58"/>
      <c r="G43" s="65"/>
      <c r="H43" s="39"/>
      <c r="I43" s="158">
        <v>39428</v>
      </c>
    </row>
    <row r="44" spans="2:9" ht="15" customHeight="1">
      <c r="B44" s="58" t="s">
        <v>119</v>
      </c>
      <c r="C44" s="58"/>
      <c r="D44" s="58"/>
      <c r="E44" s="58"/>
      <c r="F44" s="58"/>
      <c r="G44" s="81"/>
      <c r="H44" s="73"/>
      <c r="I44" s="65">
        <v>1988</v>
      </c>
    </row>
    <row r="45" spans="2:9" ht="15" customHeight="1">
      <c r="B45" s="2" t="s">
        <v>382</v>
      </c>
      <c r="C45" s="58"/>
      <c r="D45" s="58"/>
      <c r="E45" s="58"/>
      <c r="F45" s="58"/>
      <c r="G45" s="81"/>
      <c r="H45" s="73"/>
      <c r="I45" s="65">
        <v>150</v>
      </c>
    </row>
    <row r="46" spans="2:9" ht="15" customHeight="1">
      <c r="B46" s="2" t="s">
        <v>369</v>
      </c>
      <c r="C46" s="58"/>
      <c r="D46" s="58"/>
      <c r="E46" s="58"/>
      <c r="F46" s="58"/>
      <c r="G46" s="81"/>
      <c r="H46" s="73"/>
      <c r="I46" s="65">
        <v>1199</v>
      </c>
    </row>
    <row r="47" spans="2:9" ht="15" customHeight="1" thickBot="1">
      <c r="B47" s="4"/>
      <c r="C47" s="76"/>
      <c r="D47" s="76"/>
      <c r="E47" s="4"/>
      <c r="F47" s="4"/>
      <c r="G47" s="174"/>
      <c r="H47" s="73"/>
      <c r="I47" s="165">
        <f>SUM(I43:I46)</f>
        <v>42765</v>
      </c>
    </row>
    <row r="48" spans="2:9" ht="15" customHeight="1" thickTop="1">
      <c r="B48" s="4"/>
      <c r="C48" s="76"/>
      <c r="D48" s="76"/>
      <c r="E48" s="4"/>
      <c r="F48" s="4"/>
      <c r="G48" s="174"/>
      <c r="H48" s="73"/>
      <c r="I48" s="65"/>
    </row>
    <row r="49" spans="2:4" ht="15">
      <c r="B49" s="2" t="s">
        <v>353</v>
      </c>
      <c r="C49" s="58"/>
      <c r="D49" s="58"/>
    </row>
    <row r="50" ht="15">
      <c r="B50" s="2" t="s">
        <v>354</v>
      </c>
    </row>
    <row r="56" spans="1:2" ht="15">
      <c r="A56" s="2" t="s">
        <v>56</v>
      </c>
      <c r="B56" s="2" t="s">
        <v>145</v>
      </c>
    </row>
    <row r="57" spans="2:3" ht="15">
      <c r="B57" s="55" t="s">
        <v>187</v>
      </c>
      <c r="C57" s="57"/>
    </row>
    <row r="58" ht="15">
      <c r="B58" s="55" t="s">
        <v>294</v>
      </c>
    </row>
    <row r="59" ht="15">
      <c r="B59" s="55"/>
    </row>
    <row r="60" spans="1:2" ht="15">
      <c r="A60" s="2" t="s">
        <v>55</v>
      </c>
      <c r="B60" s="2" t="s">
        <v>120</v>
      </c>
    </row>
    <row r="61" spans="2:9" ht="12.75" customHeight="1">
      <c r="B61" s="55"/>
      <c r="C61" s="57"/>
      <c r="D61" s="57"/>
      <c r="H61" s="27"/>
      <c r="I61" s="27"/>
    </row>
    <row r="62" spans="2:3" ht="15">
      <c r="B62" s="2" t="s">
        <v>355</v>
      </c>
      <c r="C62" s="2" t="s">
        <v>402</v>
      </c>
    </row>
    <row r="63" ht="15">
      <c r="C63" s="2" t="s">
        <v>403</v>
      </c>
    </row>
    <row r="64" ht="15">
      <c r="I64" s="27" t="s">
        <v>296</v>
      </c>
    </row>
    <row r="65" ht="15">
      <c r="I65" s="27" t="s">
        <v>292</v>
      </c>
    </row>
    <row r="66" ht="15">
      <c r="I66" s="161" t="s">
        <v>293</v>
      </c>
    </row>
    <row r="67" ht="15">
      <c r="I67" s="27" t="s">
        <v>8</v>
      </c>
    </row>
    <row r="68" spans="3:9" ht="15.75" thickBot="1">
      <c r="C68" s="2" t="s">
        <v>405</v>
      </c>
      <c r="I68" s="195">
        <f>94-1</f>
        <v>93</v>
      </c>
    </row>
    <row r="69" spans="3:9" ht="16.5" thickBot="1" thickTop="1">
      <c r="C69" s="2" t="s">
        <v>404</v>
      </c>
      <c r="I69" s="196">
        <v>92</v>
      </c>
    </row>
    <row r="70" spans="3:9" ht="16.5" thickBot="1" thickTop="1">
      <c r="C70" s="2" t="s">
        <v>406</v>
      </c>
      <c r="I70" s="196">
        <v>1</v>
      </c>
    </row>
    <row r="71" spans="7:9" ht="15" customHeight="1" thickTop="1">
      <c r="G71" s="150"/>
      <c r="H71" s="151"/>
      <c r="I71" s="151"/>
    </row>
    <row r="72" spans="2:9" ht="15" customHeight="1">
      <c r="B72" s="2" t="s">
        <v>64</v>
      </c>
      <c r="C72" s="2" t="s">
        <v>298</v>
      </c>
      <c r="G72" s="150"/>
      <c r="H72" s="151"/>
      <c r="I72" s="151"/>
    </row>
    <row r="73" spans="7:9" ht="15" customHeight="1">
      <c r="G73" s="150"/>
      <c r="H73" s="151"/>
      <c r="I73" s="151"/>
    </row>
    <row r="74" spans="7:9" ht="15" customHeight="1">
      <c r="G74" s="150"/>
      <c r="H74" s="151"/>
      <c r="I74" s="27" t="s">
        <v>296</v>
      </c>
    </row>
    <row r="75" spans="7:11" ht="15" customHeight="1">
      <c r="G75" s="59"/>
      <c r="H75" s="2"/>
      <c r="I75" s="27" t="s">
        <v>292</v>
      </c>
      <c r="J75" s="75"/>
      <c r="K75" s="75"/>
    </row>
    <row r="76" spans="7:11" ht="15" customHeight="1">
      <c r="G76" s="59"/>
      <c r="H76" s="2"/>
      <c r="I76" s="161" t="s">
        <v>293</v>
      </c>
      <c r="J76" s="75"/>
      <c r="K76" s="75"/>
    </row>
    <row r="77" spans="3:11" ht="15" customHeight="1">
      <c r="C77" s="97"/>
      <c r="G77" s="149"/>
      <c r="I77" s="75" t="s">
        <v>8</v>
      </c>
      <c r="J77" s="75"/>
      <c r="K77" s="75"/>
    </row>
    <row r="78" spans="2:12" ht="15.75" thickBot="1">
      <c r="B78" s="2" t="s">
        <v>65</v>
      </c>
      <c r="C78" s="2" t="s">
        <v>204</v>
      </c>
      <c r="G78" s="4"/>
      <c r="I78" s="179">
        <v>33663</v>
      </c>
      <c r="L78" s="4"/>
    </row>
    <row r="79" spans="2:12" ht="16.5" thickBot="1" thickTop="1">
      <c r="B79" s="2" t="s">
        <v>66</v>
      </c>
      <c r="C79" s="2" t="s">
        <v>205</v>
      </c>
      <c r="G79" s="4"/>
      <c r="I79" s="180">
        <v>21258</v>
      </c>
      <c r="L79" s="4"/>
    </row>
    <row r="80" spans="2:12" ht="16.5" thickBot="1" thickTop="1">
      <c r="B80" s="2" t="s">
        <v>67</v>
      </c>
      <c r="C80" s="2" t="s">
        <v>206</v>
      </c>
      <c r="G80" s="4"/>
      <c r="H80" s="2"/>
      <c r="I80" s="179">
        <v>21483</v>
      </c>
      <c r="L80" s="4"/>
    </row>
    <row r="81" spans="7:12" ht="15.75" thickTop="1">
      <c r="G81" s="4"/>
      <c r="H81" s="2"/>
      <c r="I81" s="163"/>
      <c r="L81" s="4"/>
    </row>
    <row r="82" spans="1:2" ht="15">
      <c r="A82" s="2" t="s">
        <v>54</v>
      </c>
      <c r="B82" s="2" t="s">
        <v>370</v>
      </c>
    </row>
    <row r="83" ht="15">
      <c r="B83" s="2" t="s">
        <v>371</v>
      </c>
    </row>
    <row r="84" spans="2:4" ht="12.75" customHeight="1">
      <c r="B84" s="60"/>
      <c r="C84" s="60"/>
      <c r="D84" s="60"/>
    </row>
    <row r="85" spans="2:4" ht="15">
      <c r="B85" s="2" t="s">
        <v>355</v>
      </c>
      <c r="C85" s="2" t="s">
        <v>180</v>
      </c>
      <c r="D85" s="60"/>
    </row>
    <row r="86" spans="3:4" ht="15">
      <c r="C86" s="2" t="s">
        <v>118</v>
      </c>
      <c r="D86" s="60"/>
    </row>
    <row r="87" ht="12.75" customHeight="1">
      <c r="D87" s="60"/>
    </row>
    <row r="88" spans="1:9" ht="15">
      <c r="A88" s="58"/>
      <c r="C88" s="2" t="s">
        <v>299</v>
      </c>
      <c r="H88" s="27"/>
      <c r="I88" s="27"/>
    </row>
    <row r="89" spans="1:9" ht="15">
      <c r="A89" s="58"/>
      <c r="C89" s="2" t="s">
        <v>300</v>
      </c>
      <c r="H89" s="27"/>
      <c r="I89" s="27"/>
    </row>
    <row r="90" spans="1:9" ht="15">
      <c r="A90" s="58"/>
      <c r="C90" s="2" t="s">
        <v>301</v>
      </c>
      <c r="H90" s="27"/>
      <c r="I90" s="27"/>
    </row>
    <row r="91" spans="1:9" ht="15">
      <c r="A91" s="58"/>
      <c r="C91" s="2" t="s">
        <v>302</v>
      </c>
      <c r="H91" s="27"/>
      <c r="I91" s="27"/>
    </row>
    <row r="92" spans="1:9" ht="15">
      <c r="A92" s="58"/>
      <c r="C92" s="2" t="s">
        <v>303</v>
      </c>
      <c r="H92" s="27"/>
      <c r="I92" s="27"/>
    </row>
    <row r="93" spans="1:9" ht="15">
      <c r="A93" s="58"/>
      <c r="C93" s="2" t="s">
        <v>356</v>
      </c>
      <c r="H93" s="27"/>
      <c r="I93" s="27"/>
    </row>
    <row r="94" spans="1:9" ht="15">
      <c r="A94" s="58"/>
      <c r="C94" s="2" t="s">
        <v>304</v>
      </c>
      <c r="H94" s="27"/>
      <c r="I94" s="27"/>
    </row>
    <row r="95" spans="1:9" ht="15">
      <c r="A95" s="58"/>
      <c r="C95" s="2" t="s">
        <v>305</v>
      </c>
      <c r="H95" s="27"/>
      <c r="I95" s="27"/>
    </row>
    <row r="96" spans="1:9" ht="15">
      <c r="A96" s="58"/>
      <c r="H96" s="27"/>
      <c r="I96" s="27"/>
    </row>
    <row r="97" spans="3:9" ht="15">
      <c r="C97" s="2" t="s">
        <v>121</v>
      </c>
      <c r="H97" s="27"/>
      <c r="I97" s="27"/>
    </row>
    <row r="98" spans="1:9" ht="15">
      <c r="A98" s="58"/>
      <c r="C98" s="2" t="s">
        <v>194</v>
      </c>
      <c r="H98" s="27"/>
      <c r="I98" s="27"/>
    </row>
    <row r="99" spans="1:9" ht="15">
      <c r="A99" s="58"/>
      <c r="C99" s="2" t="s">
        <v>193</v>
      </c>
      <c r="H99" s="27"/>
      <c r="I99" s="27"/>
    </row>
    <row r="100" spans="1:9" ht="15">
      <c r="A100" s="58"/>
      <c r="C100" s="2" t="s">
        <v>372</v>
      </c>
      <c r="H100" s="27"/>
      <c r="I100" s="27"/>
    </row>
    <row r="101" spans="1:9" ht="15">
      <c r="A101" s="58"/>
      <c r="C101" s="2" t="s">
        <v>373</v>
      </c>
      <c r="H101" s="27"/>
      <c r="I101" s="27"/>
    </row>
    <row r="102" spans="1:9" ht="15">
      <c r="A102" s="58"/>
      <c r="C102" s="2" t="s">
        <v>374</v>
      </c>
      <c r="H102" s="27"/>
      <c r="I102" s="27"/>
    </row>
    <row r="103" spans="1:9" ht="15">
      <c r="A103" s="58"/>
      <c r="C103" s="2" t="s">
        <v>375</v>
      </c>
      <c r="H103" s="27"/>
      <c r="I103" s="27"/>
    </row>
    <row r="104" spans="1:9" ht="15">
      <c r="A104" s="58"/>
      <c r="I104" s="27"/>
    </row>
    <row r="105" spans="1:9" ht="15">
      <c r="A105" s="58"/>
      <c r="I105" s="27"/>
    </row>
    <row r="106" spans="1:9" ht="15">
      <c r="A106" s="58"/>
      <c r="I106" s="27"/>
    </row>
    <row r="107" spans="1:9" ht="15">
      <c r="A107" s="58"/>
      <c r="I107" s="27"/>
    </row>
    <row r="108" spans="1:9" ht="15">
      <c r="A108" s="2" t="s">
        <v>54</v>
      </c>
      <c r="B108" s="2" t="s">
        <v>355</v>
      </c>
      <c r="C108" s="2" t="s">
        <v>189</v>
      </c>
      <c r="H108" s="27"/>
      <c r="I108" s="27"/>
    </row>
    <row r="109" spans="3:9" ht="15">
      <c r="C109" s="2" t="s">
        <v>190</v>
      </c>
      <c r="H109" s="27"/>
      <c r="I109" s="27"/>
    </row>
    <row r="110" spans="3:9" ht="15">
      <c r="C110" s="2" t="s">
        <v>191</v>
      </c>
      <c r="H110" s="27"/>
      <c r="I110" s="27"/>
    </row>
    <row r="111" spans="3:9" ht="15">
      <c r="C111" s="2" t="s">
        <v>306</v>
      </c>
      <c r="H111" s="27"/>
      <c r="I111" s="27"/>
    </row>
    <row r="112" spans="3:9" ht="15">
      <c r="C112" s="2" t="s">
        <v>307</v>
      </c>
      <c r="H112" s="27"/>
      <c r="I112" s="27"/>
    </row>
    <row r="113" spans="3:9" ht="15">
      <c r="C113" s="2" t="s">
        <v>308</v>
      </c>
      <c r="H113" s="27"/>
      <c r="I113" s="27"/>
    </row>
    <row r="114" spans="3:9" ht="15">
      <c r="C114" s="2" t="s">
        <v>309</v>
      </c>
      <c r="H114" s="27"/>
      <c r="I114" s="27"/>
    </row>
    <row r="115" spans="3:9" ht="15">
      <c r="C115" s="2" t="s">
        <v>310</v>
      </c>
      <c r="H115" s="27"/>
      <c r="I115" s="27"/>
    </row>
    <row r="116" spans="3:9" ht="15">
      <c r="C116" s="2" t="s">
        <v>311</v>
      </c>
      <c r="H116" s="27"/>
      <c r="I116" s="27"/>
    </row>
    <row r="117" spans="8:13" ht="15" customHeight="1">
      <c r="H117" s="27"/>
      <c r="I117" s="27"/>
      <c r="L117" s="177"/>
      <c r="M117" s="39"/>
    </row>
    <row r="118" spans="3:13" ht="15">
      <c r="C118" s="2" t="s">
        <v>312</v>
      </c>
      <c r="H118" s="27"/>
      <c r="I118" s="27"/>
      <c r="L118" s="177"/>
      <c r="M118" s="39"/>
    </row>
    <row r="119" spans="3:13" ht="15">
      <c r="C119" s="2" t="s">
        <v>313</v>
      </c>
      <c r="F119" s="162"/>
      <c r="H119" s="162"/>
      <c r="I119" s="27"/>
      <c r="L119" s="177"/>
      <c r="M119" s="39"/>
    </row>
    <row r="120" spans="4:13" ht="15" customHeight="1">
      <c r="D120" s="178"/>
      <c r="E120" s="152"/>
      <c r="F120" s="152"/>
      <c r="G120" s="152"/>
      <c r="H120" s="164"/>
      <c r="I120" s="164"/>
      <c r="J120" s="151"/>
      <c r="L120" s="58"/>
      <c r="M120" s="168"/>
    </row>
    <row r="121" spans="3:17" ht="15" customHeight="1">
      <c r="C121" s="190" t="s">
        <v>314</v>
      </c>
      <c r="D121" s="190"/>
      <c r="E121" s="190"/>
      <c r="F121" s="190"/>
      <c r="G121" s="190"/>
      <c r="H121" s="190"/>
      <c r="I121" s="190"/>
      <c r="J121" s="190"/>
      <c r="K121" s="65"/>
      <c r="L121" s="65"/>
      <c r="M121" s="65"/>
      <c r="N121" s="65"/>
      <c r="O121" s="65"/>
      <c r="P121" s="65"/>
      <c r="Q121" s="65"/>
    </row>
    <row r="122" spans="3:17" ht="15" customHeight="1">
      <c r="C122" s="190" t="s">
        <v>315</v>
      </c>
      <c r="D122" s="190"/>
      <c r="E122" s="190"/>
      <c r="F122" s="190"/>
      <c r="G122" s="190"/>
      <c r="H122" s="190"/>
      <c r="I122" s="190"/>
      <c r="J122" s="190"/>
      <c r="K122" s="65"/>
      <c r="L122" s="65"/>
      <c r="M122" s="65"/>
      <c r="N122" s="65"/>
      <c r="O122" s="65"/>
      <c r="P122" s="65"/>
      <c r="Q122" s="65"/>
    </row>
    <row r="123" spans="3:17" ht="15" customHeight="1">
      <c r="C123" s="190" t="s">
        <v>316</v>
      </c>
      <c r="D123" s="190"/>
      <c r="E123" s="190"/>
      <c r="F123" s="190"/>
      <c r="G123" s="190"/>
      <c r="H123" s="190"/>
      <c r="I123" s="190"/>
      <c r="J123" s="190"/>
      <c r="K123" s="65"/>
      <c r="L123" s="65"/>
      <c r="M123" s="65"/>
      <c r="N123" s="65"/>
      <c r="O123" s="65"/>
      <c r="P123" s="65"/>
      <c r="Q123" s="65"/>
    </row>
    <row r="124" spans="3:17" ht="15" customHeight="1">
      <c r="C124" s="190" t="s">
        <v>317</v>
      </c>
      <c r="D124" s="190"/>
      <c r="E124" s="190"/>
      <c r="F124" s="190"/>
      <c r="G124" s="190"/>
      <c r="H124" s="190"/>
      <c r="I124" s="190"/>
      <c r="J124" s="190"/>
      <c r="K124" s="65"/>
      <c r="L124" s="65"/>
      <c r="M124" s="65"/>
      <c r="N124" s="65"/>
      <c r="O124" s="65"/>
      <c r="P124" s="65"/>
      <c r="Q124" s="65"/>
    </row>
    <row r="125" spans="4:13" ht="15" customHeight="1">
      <c r="D125" s="178"/>
      <c r="E125" s="152"/>
      <c r="F125" s="152"/>
      <c r="G125" s="152"/>
      <c r="H125" s="164"/>
      <c r="I125" s="164"/>
      <c r="J125" s="151"/>
      <c r="L125" s="58"/>
      <c r="M125" s="168"/>
    </row>
    <row r="126" spans="3:17" ht="15" customHeight="1">
      <c r="C126" s="190" t="s">
        <v>318</v>
      </c>
      <c r="D126" s="190"/>
      <c r="E126" s="190"/>
      <c r="F126" s="190"/>
      <c r="G126" s="190"/>
      <c r="H126" s="190"/>
      <c r="I126" s="190"/>
      <c r="J126" s="190"/>
      <c r="K126" s="65"/>
      <c r="L126" s="65"/>
      <c r="M126" s="65"/>
      <c r="N126" s="65"/>
      <c r="O126" s="65"/>
      <c r="P126" s="65"/>
      <c r="Q126" s="65"/>
    </row>
    <row r="127" spans="3:17" ht="15" customHeight="1">
      <c r="C127" s="190" t="s">
        <v>319</v>
      </c>
      <c r="D127" s="190"/>
      <c r="E127" s="190"/>
      <c r="F127" s="190"/>
      <c r="G127" s="190"/>
      <c r="H127" s="190"/>
      <c r="I127" s="190"/>
      <c r="J127" s="190"/>
      <c r="K127" s="65"/>
      <c r="L127" s="65"/>
      <c r="M127" s="65"/>
      <c r="N127" s="65"/>
      <c r="O127" s="65"/>
      <c r="P127" s="65"/>
      <c r="Q127" s="65"/>
    </row>
    <row r="128" spans="3:17" ht="15" customHeight="1">
      <c r="C128" s="190" t="s">
        <v>320</v>
      </c>
      <c r="D128" s="190"/>
      <c r="E128" s="190"/>
      <c r="F128" s="190"/>
      <c r="G128" s="190"/>
      <c r="H128" s="190"/>
      <c r="I128" s="190"/>
      <c r="J128" s="190"/>
      <c r="K128" s="65"/>
      <c r="L128" s="65"/>
      <c r="M128" s="65"/>
      <c r="N128" s="65"/>
      <c r="O128" s="65"/>
      <c r="P128" s="65"/>
      <c r="Q128" s="65"/>
    </row>
    <row r="129" spans="3:17" ht="15" customHeight="1">
      <c r="C129" s="190" t="s">
        <v>321</v>
      </c>
      <c r="D129" s="190"/>
      <c r="E129" s="190"/>
      <c r="F129" s="190"/>
      <c r="G129" s="190"/>
      <c r="H129" s="190"/>
      <c r="I129" s="190"/>
      <c r="J129" s="190"/>
      <c r="K129" s="65"/>
      <c r="L129" s="65"/>
      <c r="M129" s="65"/>
      <c r="N129" s="65"/>
      <c r="O129" s="65"/>
      <c r="P129" s="65"/>
      <c r="Q129" s="65"/>
    </row>
    <row r="130" spans="3:17" ht="15" customHeight="1">
      <c r="C130" s="190" t="s">
        <v>322</v>
      </c>
      <c r="D130" s="190"/>
      <c r="E130" s="190"/>
      <c r="F130" s="190"/>
      <c r="G130" s="190"/>
      <c r="H130" s="190"/>
      <c r="I130" s="190"/>
      <c r="J130" s="190"/>
      <c r="K130" s="65"/>
      <c r="L130" s="65"/>
      <c r="M130" s="65"/>
      <c r="N130" s="65"/>
      <c r="O130" s="65"/>
      <c r="P130" s="65"/>
      <c r="Q130" s="65"/>
    </row>
    <row r="131" spans="3:17" ht="15" customHeight="1">
      <c r="C131" s="190" t="s">
        <v>323</v>
      </c>
      <c r="D131" s="190"/>
      <c r="E131" s="190"/>
      <c r="F131" s="190"/>
      <c r="G131" s="190"/>
      <c r="H131" s="190"/>
      <c r="I131" s="190"/>
      <c r="J131" s="190"/>
      <c r="K131" s="65"/>
      <c r="L131" s="65"/>
      <c r="M131" s="65"/>
      <c r="N131" s="65"/>
      <c r="O131" s="65"/>
      <c r="P131" s="65"/>
      <c r="Q131" s="65"/>
    </row>
    <row r="132" spans="3:17" ht="15" customHeight="1">
      <c r="C132" s="190"/>
      <c r="D132" s="190"/>
      <c r="E132" s="190"/>
      <c r="F132" s="190"/>
      <c r="G132" s="190"/>
      <c r="H132" s="190"/>
      <c r="I132" s="190"/>
      <c r="J132" s="190"/>
      <c r="K132" s="65"/>
      <c r="L132" s="65"/>
      <c r="M132" s="65"/>
      <c r="N132" s="65"/>
      <c r="O132" s="65"/>
      <c r="P132" s="65"/>
      <c r="Q132" s="65"/>
    </row>
    <row r="133" spans="3:17" ht="15" customHeight="1">
      <c r="C133" s="190" t="s">
        <v>324</v>
      </c>
      <c r="D133" s="190"/>
      <c r="E133" s="190"/>
      <c r="F133" s="190"/>
      <c r="G133" s="190"/>
      <c r="H133" s="190"/>
      <c r="I133" s="190"/>
      <c r="J133" s="190"/>
      <c r="K133" s="65"/>
      <c r="L133" s="65"/>
      <c r="M133" s="65"/>
      <c r="N133" s="65"/>
      <c r="O133" s="65"/>
      <c r="P133" s="65"/>
      <c r="Q133" s="65"/>
    </row>
    <row r="134" spans="3:17" ht="15" customHeight="1">
      <c r="C134" s="190" t="s">
        <v>325</v>
      </c>
      <c r="D134" s="190"/>
      <c r="E134" s="190"/>
      <c r="F134" s="190"/>
      <c r="G134" s="190"/>
      <c r="H134" s="190"/>
      <c r="I134" s="190"/>
      <c r="J134" s="190"/>
      <c r="K134" s="65"/>
      <c r="L134" s="65"/>
      <c r="M134" s="65"/>
      <c r="N134" s="65"/>
      <c r="O134" s="65"/>
      <c r="P134" s="65"/>
      <c r="Q134" s="65"/>
    </row>
    <row r="135" spans="3:17" ht="15" customHeight="1">
      <c r="C135" s="190" t="s">
        <v>326</v>
      </c>
      <c r="D135" s="190"/>
      <c r="E135" s="190"/>
      <c r="F135" s="190"/>
      <c r="G135" s="190"/>
      <c r="H135" s="190"/>
      <c r="I135" s="190"/>
      <c r="J135" s="190"/>
      <c r="K135" s="65"/>
      <c r="L135" s="65"/>
      <c r="M135" s="65"/>
      <c r="N135" s="65"/>
      <c r="O135" s="65"/>
      <c r="P135" s="65"/>
      <c r="Q135" s="65"/>
    </row>
    <row r="136" spans="3:17" ht="15" customHeight="1">
      <c r="C136" s="190" t="s">
        <v>327</v>
      </c>
      <c r="D136" s="190"/>
      <c r="E136" s="190"/>
      <c r="F136" s="190"/>
      <c r="G136" s="190"/>
      <c r="H136" s="190"/>
      <c r="I136" s="190"/>
      <c r="J136" s="190"/>
      <c r="K136" s="65"/>
      <c r="L136" s="65"/>
      <c r="M136" s="65"/>
      <c r="N136" s="65"/>
      <c r="O136" s="65"/>
      <c r="P136" s="65"/>
      <c r="Q136" s="65"/>
    </row>
    <row r="137" spans="3:17" ht="15" customHeight="1">
      <c r="C137" s="190"/>
      <c r="D137" s="190"/>
      <c r="E137" s="190"/>
      <c r="F137" s="190"/>
      <c r="G137" s="190"/>
      <c r="H137" s="190"/>
      <c r="I137" s="190"/>
      <c r="J137" s="190"/>
      <c r="K137" s="65"/>
      <c r="L137" s="65"/>
      <c r="M137" s="65"/>
      <c r="N137" s="65"/>
      <c r="O137" s="65"/>
      <c r="P137" s="65"/>
      <c r="Q137" s="65"/>
    </row>
    <row r="138" spans="3:17" ht="15" customHeight="1">
      <c r="C138" s="190" t="s">
        <v>328</v>
      </c>
      <c r="D138" s="190"/>
      <c r="E138" s="190"/>
      <c r="F138" s="190"/>
      <c r="G138" s="190"/>
      <c r="H138" s="190"/>
      <c r="I138" s="190"/>
      <c r="J138" s="190"/>
      <c r="K138" s="65"/>
      <c r="L138" s="65"/>
      <c r="M138" s="65"/>
      <c r="N138" s="65"/>
      <c r="O138" s="65"/>
      <c r="P138" s="65"/>
      <c r="Q138" s="65"/>
    </row>
    <row r="139" spans="3:17" ht="15" customHeight="1">
      <c r="C139" s="190" t="s">
        <v>329</v>
      </c>
      <c r="D139" s="190"/>
      <c r="E139" s="190"/>
      <c r="F139" s="190"/>
      <c r="G139" s="190"/>
      <c r="H139" s="190"/>
      <c r="I139" s="190"/>
      <c r="J139" s="190"/>
      <c r="K139" s="65"/>
      <c r="L139" s="65"/>
      <c r="M139" s="65"/>
      <c r="N139" s="65"/>
      <c r="O139" s="65"/>
      <c r="P139" s="65"/>
      <c r="Q139" s="65"/>
    </row>
    <row r="140" spans="3:17" ht="15" customHeight="1">
      <c r="C140" s="190" t="s">
        <v>330</v>
      </c>
      <c r="D140" s="190"/>
      <c r="E140" s="190"/>
      <c r="F140" s="190"/>
      <c r="G140" s="190"/>
      <c r="H140" s="190"/>
      <c r="I140" s="190"/>
      <c r="J140" s="190"/>
      <c r="K140" s="65"/>
      <c r="L140" s="65"/>
      <c r="M140" s="65"/>
      <c r="N140" s="65"/>
      <c r="O140" s="65"/>
      <c r="P140" s="65"/>
      <c r="Q140" s="65"/>
    </row>
    <row r="141" spans="3:17" ht="15" customHeight="1">
      <c r="C141" s="190"/>
      <c r="D141" s="190"/>
      <c r="E141" s="190"/>
      <c r="F141" s="190"/>
      <c r="G141" s="190"/>
      <c r="H141" s="190"/>
      <c r="I141" s="190"/>
      <c r="J141" s="190"/>
      <c r="K141" s="65"/>
      <c r="L141" s="65"/>
      <c r="M141" s="65"/>
      <c r="N141" s="65"/>
      <c r="O141" s="65"/>
      <c r="P141" s="65"/>
      <c r="Q141" s="65"/>
    </row>
    <row r="142" spans="3:17" ht="15" customHeight="1">
      <c r="C142" s="190" t="s">
        <v>331</v>
      </c>
      <c r="D142" s="190"/>
      <c r="E142" s="190"/>
      <c r="F142" s="190"/>
      <c r="G142" s="190"/>
      <c r="H142" s="190"/>
      <c r="I142" s="190"/>
      <c r="J142" s="190"/>
      <c r="K142" s="65"/>
      <c r="L142" s="65"/>
      <c r="M142" s="65"/>
      <c r="N142" s="65"/>
      <c r="O142" s="65"/>
      <c r="P142" s="65"/>
      <c r="Q142" s="65"/>
    </row>
    <row r="143" spans="3:17" ht="15" customHeight="1">
      <c r="C143" s="190" t="s">
        <v>332</v>
      </c>
      <c r="D143" s="190"/>
      <c r="E143" s="190"/>
      <c r="F143" s="190"/>
      <c r="G143" s="190"/>
      <c r="H143" s="190"/>
      <c r="I143" s="190"/>
      <c r="J143" s="190"/>
      <c r="K143" s="65"/>
      <c r="L143" s="65"/>
      <c r="M143" s="65"/>
      <c r="N143" s="65"/>
      <c r="O143" s="65"/>
      <c r="P143" s="65"/>
      <c r="Q143" s="65"/>
    </row>
    <row r="144" spans="4:13" ht="15" customHeight="1">
      <c r="D144" s="178"/>
      <c r="E144" s="152"/>
      <c r="F144" s="152"/>
      <c r="G144" s="152"/>
      <c r="H144" s="164"/>
      <c r="I144" s="164"/>
      <c r="J144" s="151"/>
      <c r="L144" s="58"/>
      <c r="M144" s="168"/>
    </row>
    <row r="145" spans="2:17" ht="15" customHeight="1">
      <c r="B145" s="2" t="s">
        <v>64</v>
      </c>
      <c r="C145" s="190" t="s">
        <v>333</v>
      </c>
      <c r="D145" s="190"/>
      <c r="E145" s="190"/>
      <c r="F145" s="190"/>
      <c r="G145" s="190"/>
      <c r="H145" s="190"/>
      <c r="I145" s="190"/>
      <c r="J145" s="190"/>
      <c r="K145" s="65"/>
      <c r="L145" s="65"/>
      <c r="M145" s="65"/>
      <c r="N145" s="65"/>
      <c r="O145" s="65"/>
      <c r="P145" s="65"/>
      <c r="Q145" s="65"/>
    </row>
    <row r="146" spans="3:17" ht="15" customHeight="1">
      <c r="C146" s="190" t="s">
        <v>334</v>
      </c>
      <c r="D146" s="190"/>
      <c r="E146" s="190"/>
      <c r="F146" s="190"/>
      <c r="G146" s="190"/>
      <c r="H146" s="190"/>
      <c r="I146" s="190"/>
      <c r="J146" s="190"/>
      <c r="K146" s="65"/>
      <c r="L146" s="65"/>
      <c r="M146" s="65"/>
      <c r="N146" s="65"/>
      <c r="O146" s="65"/>
      <c r="P146" s="65"/>
      <c r="Q146" s="65"/>
    </row>
    <row r="147" spans="3:17" ht="15" customHeight="1">
      <c r="C147" s="190" t="s">
        <v>335</v>
      </c>
      <c r="D147" s="190"/>
      <c r="E147" s="190"/>
      <c r="F147" s="190"/>
      <c r="G147" s="190"/>
      <c r="H147" s="190"/>
      <c r="I147" s="190"/>
      <c r="J147" s="190"/>
      <c r="K147" s="65"/>
      <c r="L147" s="65"/>
      <c r="M147" s="65"/>
      <c r="N147" s="65"/>
      <c r="O147" s="65"/>
      <c r="P147" s="65"/>
      <c r="Q147" s="65"/>
    </row>
    <row r="148" spans="3:17" ht="15" customHeight="1">
      <c r="C148" s="190" t="s">
        <v>336</v>
      </c>
      <c r="D148" s="190"/>
      <c r="E148" s="190"/>
      <c r="F148" s="190"/>
      <c r="G148" s="190"/>
      <c r="H148" s="190"/>
      <c r="I148" s="190"/>
      <c r="J148" s="190"/>
      <c r="K148" s="65"/>
      <c r="L148" s="65"/>
      <c r="M148" s="65"/>
      <c r="N148" s="65"/>
      <c r="O148" s="65"/>
      <c r="P148" s="65"/>
      <c r="Q148" s="65"/>
    </row>
    <row r="149" spans="3:17" ht="15" customHeight="1">
      <c r="C149" s="190" t="s">
        <v>337</v>
      </c>
      <c r="D149" s="190"/>
      <c r="E149" s="190"/>
      <c r="F149" s="190"/>
      <c r="G149" s="190"/>
      <c r="H149" s="190"/>
      <c r="I149" s="190"/>
      <c r="J149" s="190"/>
      <c r="K149" s="65"/>
      <c r="L149" s="65"/>
      <c r="M149" s="65"/>
      <c r="N149" s="65"/>
      <c r="O149" s="65"/>
      <c r="P149" s="65"/>
      <c r="Q149" s="65"/>
    </row>
    <row r="150" spans="3:17" ht="15" customHeight="1">
      <c r="C150" s="190" t="s">
        <v>338</v>
      </c>
      <c r="D150" s="190"/>
      <c r="E150" s="190"/>
      <c r="F150" s="190"/>
      <c r="G150" s="190"/>
      <c r="H150" s="190"/>
      <c r="I150" s="190"/>
      <c r="J150" s="190"/>
      <c r="K150" s="65"/>
      <c r="L150" s="65"/>
      <c r="M150" s="65"/>
      <c r="N150" s="65"/>
      <c r="O150" s="65"/>
      <c r="P150" s="65"/>
      <c r="Q150" s="65"/>
    </row>
    <row r="151" spans="4:13" ht="15" customHeight="1">
      <c r="D151" s="178"/>
      <c r="E151" s="152"/>
      <c r="F151" s="152"/>
      <c r="G151" s="152"/>
      <c r="H151" s="164"/>
      <c r="I151" s="164"/>
      <c r="J151" s="151"/>
      <c r="L151" s="58"/>
      <c r="M151" s="168"/>
    </row>
    <row r="152" spans="3:13" ht="15">
      <c r="C152" s="2" t="s">
        <v>392</v>
      </c>
      <c r="D152" s="178"/>
      <c r="E152" s="152"/>
      <c r="F152" s="152"/>
      <c r="G152" s="152"/>
      <c r="H152" s="164"/>
      <c r="I152" s="164"/>
      <c r="J152" s="151"/>
      <c r="L152" s="58"/>
      <c r="M152" s="168"/>
    </row>
    <row r="153" spans="3:13" ht="15">
      <c r="C153" s="2" t="s">
        <v>393</v>
      </c>
      <c r="D153" s="178"/>
      <c r="E153" s="152"/>
      <c r="F153" s="152"/>
      <c r="G153" s="152"/>
      <c r="H153" s="164"/>
      <c r="I153" s="164"/>
      <c r="J153" s="151"/>
      <c r="L153" s="58"/>
      <c r="M153" s="168"/>
    </row>
    <row r="154" spans="3:13" ht="15">
      <c r="C154" s="2" t="s">
        <v>394</v>
      </c>
      <c r="D154" s="178"/>
      <c r="E154" s="152"/>
      <c r="F154" s="152"/>
      <c r="G154" s="152"/>
      <c r="H154" s="164"/>
      <c r="I154" s="164"/>
      <c r="J154" s="151"/>
      <c r="L154" s="58"/>
      <c r="M154" s="168"/>
    </row>
    <row r="155" spans="3:13" ht="15">
      <c r="C155" s="2" t="s">
        <v>395</v>
      </c>
      <c r="D155" s="178"/>
      <c r="E155" s="152"/>
      <c r="F155" s="152"/>
      <c r="G155" s="152"/>
      <c r="H155" s="164"/>
      <c r="I155" s="164"/>
      <c r="J155" s="151"/>
      <c r="L155" s="58"/>
      <c r="M155" s="168"/>
    </row>
    <row r="156" spans="4:13" ht="15">
      <c r="D156" s="178"/>
      <c r="E156" s="152"/>
      <c r="F156" s="152"/>
      <c r="G156" s="152"/>
      <c r="H156" s="164"/>
      <c r="I156" s="164"/>
      <c r="J156" s="151"/>
      <c r="L156" s="58"/>
      <c r="M156" s="168"/>
    </row>
    <row r="157" spans="4:13" ht="15">
      <c r="D157" s="178"/>
      <c r="E157" s="152"/>
      <c r="F157" s="152"/>
      <c r="G157" s="152"/>
      <c r="H157" s="164"/>
      <c r="I157" s="164"/>
      <c r="J157" s="151"/>
      <c r="L157" s="58"/>
      <c r="M157" s="168"/>
    </row>
    <row r="158" spans="4:13" ht="15">
      <c r="D158" s="178"/>
      <c r="E158" s="152"/>
      <c r="F158" s="152"/>
      <c r="G158" s="152"/>
      <c r="H158" s="164"/>
      <c r="I158" s="164"/>
      <c r="J158" s="151"/>
      <c r="L158" s="58"/>
      <c r="M158" s="168"/>
    </row>
    <row r="159" spans="4:13" ht="15">
      <c r="D159" s="178"/>
      <c r="E159" s="152"/>
      <c r="F159" s="152"/>
      <c r="G159" s="152"/>
      <c r="H159" s="164"/>
      <c r="I159" s="164"/>
      <c r="J159" s="151"/>
      <c r="L159" s="58"/>
      <c r="M159" s="168"/>
    </row>
    <row r="160" spans="1:12" ht="15">
      <c r="A160" s="2" t="s">
        <v>57</v>
      </c>
      <c r="B160" s="2" t="s">
        <v>339</v>
      </c>
      <c r="E160" s="59"/>
      <c r="F160" s="59"/>
      <c r="G160" s="27"/>
      <c r="I160" s="27"/>
      <c r="J160" s="27"/>
      <c r="K160" s="69"/>
      <c r="L160" s="59"/>
    </row>
    <row r="161" spans="2:12" ht="15">
      <c r="B161" s="2" t="s">
        <v>340</v>
      </c>
      <c r="E161" s="59"/>
      <c r="F161" s="160"/>
      <c r="G161" s="161"/>
      <c r="I161" s="27"/>
      <c r="J161" s="27"/>
      <c r="K161" s="69"/>
      <c r="L161" s="59"/>
    </row>
    <row r="162" spans="2:12" ht="15">
      <c r="B162" s="2" t="s">
        <v>341</v>
      </c>
      <c r="E162" s="59"/>
      <c r="F162" s="59"/>
      <c r="G162" s="27"/>
      <c r="I162" s="161"/>
      <c r="J162" s="161"/>
      <c r="K162" s="69"/>
      <c r="L162" s="59"/>
    </row>
    <row r="163" spans="2:12" ht="15">
      <c r="B163" s="2" t="s">
        <v>342</v>
      </c>
      <c r="E163" s="59"/>
      <c r="F163" s="59"/>
      <c r="G163" s="27"/>
      <c r="I163" s="161"/>
      <c r="J163" s="161"/>
      <c r="K163" s="69"/>
      <c r="L163" s="59"/>
    </row>
    <row r="164" spans="5:12" ht="10.5" customHeight="1">
      <c r="E164" s="59"/>
      <c r="F164" s="59"/>
      <c r="G164" s="27"/>
      <c r="I164" s="27"/>
      <c r="J164" s="161"/>
      <c r="K164" s="69"/>
      <c r="L164" s="59"/>
    </row>
    <row r="165" spans="1:2" ht="15">
      <c r="A165" s="2" t="s">
        <v>58</v>
      </c>
      <c r="B165" s="2" t="s">
        <v>150</v>
      </c>
    </row>
    <row r="166" ht="15">
      <c r="B166" s="2" t="s">
        <v>151</v>
      </c>
    </row>
    <row r="167" ht="11.25" customHeight="1"/>
    <row r="168" spans="1:2" ht="15">
      <c r="A168" s="2" t="s">
        <v>59</v>
      </c>
      <c r="B168" s="2" t="s">
        <v>149</v>
      </c>
    </row>
    <row r="169" ht="15">
      <c r="B169" s="2" t="s">
        <v>33</v>
      </c>
    </row>
    <row r="170" ht="10.5" customHeight="1"/>
    <row r="171" spans="1:7" ht="15">
      <c r="A171" s="2" t="s">
        <v>60</v>
      </c>
      <c r="B171" s="2" t="s">
        <v>400</v>
      </c>
      <c r="G171" s="162"/>
    </row>
    <row r="172" spans="2:10" ht="15">
      <c r="B172" s="2" t="s">
        <v>379</v>
      </c>
      <c r="J172" s="28"/>
    </row>
    <row r="173" spans="2:10" ht="15">
      <c r="B173" s="2" t="s">
        <v>380</v>
      </c>
      <c r="J173" s="28"/>
    </row>
    <row r="174" ht="8.25" customHeight="1"/>
    <row r="175" spans="2:12" ht="15" customHeight="1">
      <c r="B175" s="55" t="s">
        <v>235</v>
      </c>
      <c r="C175" s="39"/>
      <c r="D175" s="39"/>
      <c r="L175" s="58"/>
    </row>
    <row r="176" spans="2:12" ht="15" customHeight="1">
      <c r="B176" s="55" t="s">
        <v>412</v>
      </c>
      <c r="C176" s="39"/>
      <c r="D176" s="39"/>
      <c r="E176" s="162"/>
      <c r="L176" s="58"/>
    </row>
    <row r="177" spans="2:6" ht="15" customHeight="1">
      <c r="B177" s="2" t="s">
        <v>401</v>
      </c>
      <c r="F177" s="162"/>
    </row>
    <row r="178" spans="2:8" ht="15" customHeight="1">
      <c r="B178" s="2" t="s">
        <v>343</v>
      </c>
      <c r="H178" s="28"/>
    </row>
    <row r="179" ht="15" customHeight="1"/>
    <row r="180" ht="15" customHeight="1">
      <c r="B180" s="2" t="s">
        <v>344</v>
      </c>
    </row>
    <row r="181" ht="15" customHeight="1"/>
    <row r="182" spans="2:3" ht="15" customHeight="1">
      <c r="B182" s="2" t="s">
        <v>345</v>
      </c>
      <c r="C182" s="2" t="s">
        <v>381</v>
      </c>
    </row>
    <row r="183" ht="15" customHeight="1">
      <c r="C183" s="2" t="s">
        <v>346</v>
      </c>
    </row>
    <row r="184" ht="15" customHeight="1"/>
    <row r="185" spans="2:3" ht="15" customHeight="1">
      <c r="B185" s="2" t="s">
        <v>347</v>
      </c>
      <c r="C185" s="2" t="s">
        <v>348</v>
      </c>
    </row>
    <row r="186" ht="15" customHeight="1"/>
    <row r="187" spans="1:2" ht="15">
      <c r="A187" s="2" t="s">
        <v>61</v>
      </c>
      <c r="B187" s="2" t="s">
        <v>349</v>
      </c>
    </row>
    <row r="188" spans="9:11" ht="5.25" customHeight="1">
      <c r="I188" s="137"/>
      <c r="J188" s="138"/>
      <c r="K188" s="80"/>
    </row>
    <row r="189" spans="7:11" ht="15" customHeight="1">
      <c r="G189" s="212" t="s">
        <v>141</v>
      </c>
      <c r="H189" s="212"/>
      <c r="I189" s="212"/>
      <c r="J189" s="212"/>
      <c r="K189" s="80"/>
    </row>
    <row r="190" spans="7:11" ht="15" customHeight="1">
      <c r="G190" s="199" t="s">
        <v>123</v>
      </c>
      <c r="H190" s="199"/>
      <c r="I190" s="199" t="s">
        <v>125</v>
      </c>
      <c r="J190" s="199"/>
      <c r="K190" s="80"/>
    </row>
    <row r="191" spans="7:11" ht="15" customHeight="1">
      <c r="G191" s="199" t="s">
        <v>122</v>
      </c>
      <c r="H191" s="199"/>
      <c r="I191" s="199" t="s">
        <v>124</v>
      </c>
      <c r="J191" s="199"/>
      <c r="K191" s="80"/>
    </row>
    <row r="192" spans="7:11" ht="15" customHeight="1">
      <c r="G192" s="27" t="str">
        <f>+PL!H10</f>
        <v>31-7-2005</v>
      </c>
      <c r="H192" s="27" t="str">
        <f>+PL!I10</f>
        <v>31-7-2004</v>
      </c>
      <c r="I192" s="27" t="str">
        <f>+G192</f>
        <v>31-7-2005</v>
      </c>
      <c r="J192" s="27" t="str">
        <f>+H192</f>
        <v>31-7-2004</v>
      </c>
      <c r="K192" s="80"/>
    </row>
    <row r="193" spans="2:11" ht="15" customHeight="1">
      <c r="B193" s="2" t="s">
        <v>251</v>
      </c>
      <c r="G193" s="163">
        <f>+PL!H29</f>
        <v>113607</v>
      </c>
      <c r="H193" s="81">
        <f>+PL!I29</f>
        <v>88906</v>
      </c>
      <c r="K193" s="80"/>
    </row>
    <row r="194" spans="2:11" ht="15" customHeight="1">
      <c r="B194" s="2" t="s">
        <v>132</v>
      </c>
      <c r="G194" s="65"/>
      <c r="H194" s="81"/>
      <c r="K194" s="80"/>
    </row>
    <row r="195" spans="2:11" ht="15" customHeight="1">
      <c r="B195" s="2" t="s">
        <v>133</v>
      </c>
      <c r="G195" s="65">
        <v>1821</v>
      </c>
      <c r="H195" s="81">
        <v>6794</v>
      </c>
      <c r="K195" s="80"/>
    </row>
    <row r="196" spans="2:11" ht="15" customHeight="1" thickBot="1">
      <c r="B196" s="2" t="s">
        <v>134</v>
      </c>
      <c r="G196" s="79">
        <f>+G193+G195</f>
        <v>115428</v>
      </c>
      <c r="H196" s="111">
        <f>+H193+H195</f>
        <v>95700</v>
      </c>
      <c r="K196" s="80"/>
    </row>
    <row r="197" spans="2:11" ht="15" customHeight="1" thickBot="1" thickTop="1">
      <c r="B197" s="2" t="s">
        <v>126</v>
      </c>
      <c r="G197" s="39"/>
      <c r="H197" s="73"/>
      <c r="I197" s="134">
        <f>+G193/G200*100</f>
        <v>9.967432368645934</v>
      </c>
      <c r="J197" s="182">
        <f>+H193/H200*100</f>
        <v>8.91742361021954</v>
      </c>
      <c r="K197" s="80"/>
    </row>
    <row r="198" spans="9:11" ht="15" customHeight="1" thickTop="1">
      <c r="I198" s="137"/>
      <c r="J198" s="138"/>
      <c r="K198" s="80"/>
    </row>
    <row r="199" spans="2:11" ht="15" customHeight="1">
      <c r="B199" s="2" t="s">
        <v>129</v>
      </c>
      <c r="G199" s="39"/>
      <c r="H199" s="73"/>
      <c r="I199" s="27"/>
      <c r="J199" s="27"/>
      <c r="K199" s="80"/>
    </row>
    <row r="200" spans="2:11" ht="15" customHeight="1">
      <c r="B200" s="2" t="s">
        <v>130</v>
      </c>
      <c r="G200" s="39">
        <v>1139782</v>
      </c>
      <c r="H200" s="73">
        <v>996992</v>
      </c>
      <c r="I200" s="27"/>
      <c r="J200" s="27"/>
      <c r="K200" s="80"/>
    </row>
    <row r="201" spans="2:11" ht="15" customHeight="1">
      <c r="B201" s="2" t="s">
        <v>135</v>
      </c>
      <c r="G201" s="175">
        <v>116848</v>
      </c>
      <c r="H201" s="132">
        <v>313431</v>
      </c>
      <c r="I201" s="80"/>
      <c r="K201" s="80"/>
    </row>
    <row r="202" spans="2:11" ht="15" customHeight="1">
      <c r="B202" s="2" t="s">
        <v>127</v>
      </c>
      <c r="G202" s="65"/>
      <c r="H202" s="81"/>
      <c r="I202" s="80"/>
      <c r="K202" s="80"/>
    </row>
    <row r="203" spans="2:11" ht="15" customHeight="1" thickBot="1">
      <c r="B203" s="2" t="s">
        <v>131</v>
      </c>
      <c r="G203" s="78">
        <f>SUM(G200:G201)</f>
        <v>1256630</v>
      </c>
      <c r="H203" s="78">
        <f>SUM(H200:H201)</f>
        <v>1310423</v>
      </c>
      <c r="I203" s="80"/>
      <c r="K203" s="80"/>
    </row>
    <row r="204" spans="2:11" ht="15" customHeight="1" thickBot="1" thickTop="1">
      <c r="B204" s="2" t="s">
        <v>128</v>
      </c>
      <c r="I204" s="135">
        <f>+G196/G203*100</f>
        <v>9.18552000190987</v>
      </c>
      <c r="J204" s="133">
        <f>+H196/H203*100</f>
        <v>7.302985371898997</v>
      </c>
      <c r="K204" s="80"/>
    </row>
    <row r="205" spans="9:11" ht="15" customHeight="1" thickTop="1">
      <c r="I205" s="137"/>
      <c r="J205" s="138"/>
      <c r="K205" s="80"/>
    </row>
    <row r="206" spans="9:11" ht="15" customHeight="1">
      <c r="I206" s="137"/>
      <c r="J206" s="138"/>
      <c r="K206" s="80"/>
    </row>
    <row r="207" spans="9:11" ht="15" customHeight="1">
      <c r="I207" s="137"/>
      <c r="J207" s="138"/>
      <c r="K207" s="80"/>
    </row>
    <row r="208" spans="9:11" ht="15" customHeight="1">
      <c r="I208" s="137"/>
      <c r="J208" s="138"/>
      <c r="K208" s="80"/>
    </row>
    <row r="209" spans="9:11" ht="15" customHeight="1">
      <c r="I209" s="137"/>
      <c r="J209" s="138"/>
      <c r="K209" s="80"/>
    </row>
    <row r="210" spans="1:11" ht="15" customHeight="1">
      <c r="A210" s="2" t="s">
        <v>74</v>
      </c>
      <c r="B210" s="2" t="s">
        <v>75</v>
      </c>
      <c r="I210" s="137"/>
      <c r="J210" s="138"/>
      <c r="K210" s="80"/>
    </row>
    <row r="224" ht="15">
      <c r="J224" s="27"/>
    </row>
  </sheetData>
  <mergeCells count="5">
    <mergeCell ref="G189:J189"/>
    <mergeCell ref="G190:H190"/>
    <mergeCell ref="I190:J190"/>
    <mergeCell ref="G191:H191"/>
    <mergeCell ref="I191:J191"/>
  </mergeCells>
  <printOptions/>
  <pageMargins left="0.68" right="0.08" top="0.86" bottom="0.81" header="0.5" footer="0.5"/>
  <pageSetup firstPageNumber="8" useFirstPageNumber="1"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31-7-2005</oddHeader>
    <oddFooter>&amp;R&amp;"Arial,Bold"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2005-09-13T09:14:23Z</cp:lastPrinted>
  <dcterms:created xsi:type="dcterms:W3CDTF">1996-10-14T23:33:28Z</dcterms:created>
  <dcterms:modified xsi:type="dcterms:W3CDTF">2005-09-13T09:25:28Z</dcterms:modified>
  <cp:category/>
  <cp:version/>
  <cp:contentType/>
  <cp:contentStatus/>
</cp:coreProperties>
</file>