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9720" windowHeight="7320" activeTab="6"/>
  </bookViews>
  <sheets>
    <sheet name="PL" sheetId="1" r:id="rId1"/>
    <sheet name="Cover" sheetId="2" r:id="rId2"/>
    <sheet name="BS" sheetId="3" r:id="rId3"/>
    <sheet name="SICE" sheetId="4" r:id="rId4"/>
    <sheet name="CF" sheetId="5" r:id="rId5"/>
    <sheet name="Notes" sheetId="6" r:id="rId6"/>
    <sheet name="Notes (2)" sheetId="7" r:id="rId7"/>
  </sheets>
  <definedNames>
    <definedName name="_xlnm.Print_Area" localSheetId="2">'BS'!$A$1:$I$71</definedName>
    <definedName name="_xlnm.Print_Area" localSheetId="4">'CF'!$A$1:$J$58</definedName>
    <definedName name="_xlnm.Print_Area" localSheetId="5">'Notes'!$A$1:$P$155</definedName>
    <definedName name="_xlnm.Print_Area" localSheetId="6">'Notes (2)'!$A$1:$K$153</definedName>
    <definedName name="_xlnm.Print_Area" localSheetId="0">'PL'!$A$1:$I$49</definedName>
    <definedName name="_xlnm.Print_Area" localSheetId="3">'SICE'!$A$1:$K$37</definedName>
  </definedNames>
  <calcPr fullCalcOnLoad="1"/>
</workbook>
</file>

<file path=xl/sharedStrings.xml><?xml version="1.0" encoding="utf-8"?>
<sst xmlns="http://schemas.openxmlformats.org/spreadsheetml/2006/main" count="427" uniqueCount="374">
  <si>
    <t xml:space="preserve">overseas subsidiary company amounted to USD1,595,000.  The US dollars denominated borrowings </t>
  </si>
  <si>
    <t>was converted at the rate prevailing as at 31 July 2003 and this was equivalent to RM6,061,000.</t>
  </si>
  <si>
    <t>As compared to the corresponding quarter ended 31 July 2002, the Group registered an increase in</t>
  </si>
  <si>
    <t>revenue and pre-tax profit of 13% and 12 % respectively.</t>
  </si>
  <si>
    <t>revenue of 12%.  This was mainly attributed to the upward revision in the first prize for the 4 Digit</t>
  </si>
  <si>
    <t>game and higher sales from the 6/42 Jackpot game in the current quarter under review, compared</t>
  </si>
  <si>
    <t>with the sales recorded in the previous corresponding quarter which was affected by the Soccer</t>
  </si>
  <si>
    <t>World Cup in June 2002 and the repatriation of foreign workers in July 2002.  Besides the increase</t>
  </si>
  <si>
    <t>As compared to the preceding quarter ended 30 April 2003, the Group registered a decrease in</t>
  </si>
  <si>
    <t>subsidiary.</t>
  </si>
  <si>
    <t xml:space="preserve">As compared to the preceding quarter ended 30 April 2003, Sports Toto recorded a marginal decline </t>
  </si>
  <si>
    <t>5 - 7</t>
  </si>
  <si>
    <t>3 months ended</t>
  </si>
  <si>
    <t>RM'000</t>
  </si>
  <si>
    <t>REVENUE</t>
  </si>
  <si>
    <t>Non-operating income</t>
  </si>
  <si>
    <t>Finance costs</t>
  </si>
  <si>
    <t>PROFIT BEFORE TAXATION</t>
  </si>
  <si>
    <t>TAXATION</t>
  </si>
  <si>
    <t>PROFIT AFTER TAXATION</t>
  </si>
  <si>
    <t>PROFIT ATTRIBUTABLE TO</t>
  </si>
  <si>
    <t xml:space="preserve">  -Basic</t>
  </si>
  <si>
    <t xml:space="preserve"> -Diluted</t>
  </si>
  <si>
    <t>Minority interests</t>
  </si>
  <si>
    <t xml:space="preserve"> </t>
  </si>
  <si>
    <t>CURRENT ASSETS</t>
  </si>
  <si>
    <t>Cash and bank balances</t>
  </si>
  <si>
    <t>CURRENT LIABILITIES</t>
  </si>
  <si>
    <t>Short term borrowings</t>
  </si>
  <si>
    <t>Taxation</t>
  </si>
  <si>
    <t>NET CURRENT ASSETS</t>
  </si>
  <si>
    <t>FINANCED BY:-</t>
  </si>
  <si>
    <t>SHARE CAPITAL</t>
  </si>
  <si>
    <t>Non-</t>
  </si>
  <si>
    <t>Distributable</t>
  </si>
  <si>
    <t>Total</t>
  </si>
  <si>
    <t>distributable</t>
  </si>
  <si>
    <t>NOTES TO THE INTERIM FINANCIAL REPORT</t>
  </si>
  <si>
    <t>Group</t>
  </si>
  <si>
    <t>Property, plant and equipment</t>
  </si>
  <si>
    <t>Based on the results for the year:-</t>
  </si>
  <si>
    <t>-   Malaysian taxation</t>
  </si>
  <si>
    <t>Page 3</t>
  </si>
  <si>
    <t>Interest income</t>
  </si>
  <si>
    <t>Income taxes</t>
  </si>
  <si>
    <t>this announcement.</t>
  </si>
  <si>
    <t>qualification.</t>
  </si>
  <si>
    <t>The same accounting policies and methods of computation used in the preparation of the financial</t>
  </si>
  <si>
    <t>Total revenue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</si>
  <si>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</si>
  <si>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</si>
  <si>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</si>
  <si>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</si>
  <si>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</si>
  <si>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</si>
  <si>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</si>
  <si>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</si>
  <si>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</si>
  <si>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</si>
  <si>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</si>
  <si>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The interim financial report is not audited and has been prepared in compliance with MASB 26, Interim</t>
  </si>
  <si>
    <t>Financial Reporting.</t>
  </si>
  <si>
    <t>B1</t>
  </si>
  <si>
    <t>B2</t>
  </si>
  <si>
    <t>B3</t>
  </si>
  <si>
    <t xml:space="preserve">    SHAREHOLDERS OF THE COMPANY</t>
  </si>
  <si>
    <t>B4</t>
  </si>
  <si>
    <t>B5</t>
  </si>
  <si>
    <t>Current</t>
  </si>
  <si>
    <t>Quarter</t>
  </si>
  <si>
    <t>B8</t>
  </si>
  <si>
    <t>B7</t>
  </si>
  <si>
    <t>B6</t>
  </si>
  <si>
    <t>B9</t>
  </si>
  <si>
    <t>B10</t>
  </si>
  <si>
    <t>B11</t>
  </si>
  <si>
    <t>B12</t>
  </si>
  <si>
    <t>B13</t>
  </si>
  <si>
    <t>Unallocated corporate expenses</t>
  </si>
  <si>
    <t>EARNINGS PER SHARE (SEN)</t>
  </si>
  <si>
    <t>DIVIDEND PER SHARE (SEN)</t>
  </si>
  <si>
    <t>(a)</t>
  </si>
  <si>
    <t>(b)</t>
  </si>
  <si>
    <t>(i)</t>
  </si>
  <si>
    <t>(ii)</t>
  </si>
  <si>
    <t>(iii)</t>
  </si>
  <si>
    <t>External</t>
  </si>
  <si>
    <t>Inter-</t>
  </si>
  <si>
    <t>segment</t>
  </si>
  <si>
    <t>Share of results in associates</t>
  </si>
  <si>
    <t>Share</t>
  </si>
  <si>
    <t>Capital</t>
  </si>
  <si>
    <t>Subject:</t>
  </si>
  <si>
    <t>cc:</t>
  </si>
  <si>
    <t>Securities Commission</t>
  </si>
  <si>
    <t>CONDENSED CONSOLIDATED BALANCE SHEET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</si>
  <si>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</si>
  <si>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</si>
  <si>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</si>
  <si>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</si>
  <si>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Interim Financial Report</t>
  </si>
  <si>
    <t>Table of contents</t>
  </si>
  <si>
    <t>Page</t>
  </si>
  <si>
    <t>CONDENSED CONSOLIDATED INCOME STATEMENTS</t>
  </si>
  <si>
    <t>CONDENSED CONSOLIDATED CASH FLOW STATEMENT</t>
  </si>
  <si>
    <t>CONDENSED CONSOLIDATED STATEMENT OF CHANGES IN EQUITY</t>
  </si>
  <si>
    <t>Net assets per share (RM)</t>
  </si>
  <si>
    <t>NON CURRENT ASSETS</t>
  </si>
  <si>
    <t>Investment properties</t>
  </si>
  <si>
    <t>Investment in associated company</t>
  </si>
  <si>
    <t>Goodwill arising on consolidation</t>
  </si>
  <si>
    <t>RETAINED EARNINGS</t>
  </si>
  <si>
    <t>There were no changes in the composition of the Company for the current quarter and financial</t>
  </si>
  <si>
    <t>date of this announcement.</t>
  </si>
  <si>
    <t xml:space="preserve">Cash and bank balances </t>
  </si>
  <si>
    <t>The interim financial report should be read in conjunction with the audited financial statements of the</t>
  </si>
  <si>
    <t>Profit before tax</t>
  </si>
  <si>
    <t>Our business operations are not significantly affected by seasonal or cyclical factors except for</t>
  </si>
  <si>
    <t>Net cash generated from operating activities</t>
  </si>
  <si>
    <t>Net cash used in financing activities</t>
  </si>
  <si>
    <t>RESULTS</t>
  </si>
  <si>
    <t xml:space="preserve">There were no purchases and disposals of quoted securities during the current quarter and </t>
  </si>
  <si>
    <t>Berjaya Sports Toto Berhad</t>
  </si>
  <si>
    <t>(Company no: 9109-K)</t>
  </si>
  <si>
    <t>PROFIT FROM OPERATIONS</t>
  </si>
  <si>
    <t>Long term investments</t>
  </si>
  <si>
    <t>Other intangible asset</t>
  </si>
  <si>
    <t>Inventories</t>
  </si>
  <si>
    <t>Deposits with financial institutions</t>
  </si>
  <si>
    <t>SHARE PREMIUM</t>
  </si>
  <si>
    <t>EXCHANGE RESERVE</t>
  </si>
  <si>
    <t>Less : TREASURY SHARES</t>
  </si>
  <si>
    <t>DEFERRED LIABILITIES</t>
  </si>
  <si>
    <t>Treasury</t>
  </si>
  <si>
    <t>Shares</t>
  </si>
  <si>
    <t>Exchange difference</t>
  </si>
  <si>
    <t xml:space="preserve">Cash and cash equivalents carried forward comprise </t>
  </si>
  <si>
    <t>The details of the share buy-back are as follows :</t>
  </si>
  <si>
    <t>Month</t>
  </si>
  <si>
    <t>Price per share (RM)</t>
  </si>
  <si>
    <t>Lowest</t>
  </si>
  <si>
    <t>Highest</t>
  </si>
  <si>
    <t>Average</t>
  </si>
  <si>
    <t>Number of shares</t>
  </si>
  <si>
    <t>Total consideration</t>
  </si>
  <si>
    <t>Amount</t>
  </si>
  <si>
    <t>TOTAL</t>
  </si>
  <si>
    <t>are as follows :</t>
  </si>
  <si>
    <t>USD'000</t>
  </si>
  <si>
    <t>Unsecured</t>
  </si>
  <si>
    <t>Guarantee given to Noteholders for Secured</t>
  </si>
  <si>
    <t>Guarantee given to a financial institution for</t>
  </si>
  <si>
    <t>Reduction due to repayment of loan</t>
  </si>
  <si>
    <t>A guarantee fee is receivable by the Company.</t>
  </si>
  <si>
    <t>-   Foreign countries taxation</t>
  </si>
  <si>
    <t>The particulars of the acquisition and disposal of quoted investments by the Group were as follows :</t>
  </si>
  <si>
    <t>Total quoted long term investment at cost</t>
  </si>
  <si>
    <t>Total quoted long term investment at book value</t>
  </si>
  <si>
    <t>Total quoted long term investment at market value</t>
  </si>
  <si>
    <t>announcement.</t>
  </si>
  <si>
    <t xml:space="preserve">On 23 January 2002, Berjaya Land Berhad ("BLB") gave the Company a written undertaking </t>
  </si>
  <si>
    <t>The basic and diluted earnings per share are calculated as follows :</t>
  </si>
  <si>
    <t>(RM'000)</t>
  </si>
  <si>
    <t xml:space="preserve">Income </t>
  </si>
  <si>
    <t>(sen)</t>
  </si>
  <si>
    <t xml:space="preserve">Earnings per share </t>
  </si>
  <si>
    <t>Net profit for the period</t>
  </si>
  <si>
    <t>Basic earnings per share</t>
  </si>
  <si>
    <t>Number of shares under option</t>
  </si>
  <si>
    <t xml:space="preserve">Number of shares used in  the </t>
  </si>
  <si>
    <t xml:space="preserve">    have been issued at fair value</t>
  </si>
  <si>
    <t xml:space="preserve">Number of shares that would </t>
  </si>
  <si>
    <t>Diluted earnings per share</t>
  </si>
  <si>
    <t xml:space="preserve">Weighted average number </t>
  </si>
  <si>
    <t xml:space="preserve">    of shares outstanding ('000)</t>
  </si>
  <si>
    <t xml:space="preserve">    calculation of diluted earnings per share</t>
  </si>
  <si>
    <t>Increase in net profit as a result of interest</t>
  </si>
  <si>
    <t xml:space="preserve">  expense saved from potential ICULS conversion</t>
  </si>
  <si>
    <t>Adjusted net profit for the period</t>
  </si>
  <si>
    <t>Number of shares from ICULS conversion</t>
  </si>
  <si>
    <t>Toto betting operations</t>
  </si>
  <si>
    <t>Operating profit</t>
  </si>
  <si>
    <t>Translation difference of</t>
  </si>
  <si>
    <t>foreign subsidiary companies</t>
  </si>
  <si>
    <t>Others</t>
  </si>
  <si>
    <t>Elimination : Intersegment Revenue</t>
  </si>
  <si>
    <t>Group (3-month period)</t>
  </si>
  <si>
    <t>MINORITY INTERESTS</t>
  </si>
  <si>
    <t>The annexed notes form an integral part of this interim financial report.</t>
  </si>
  <si>
    <t>our toto betting operations that may be positively impacted by the festive seasons.</t>
  </si>
  <si>
    <t>Net profit after tax</t>
  </si>
  <si>
    <t>The valuation of land and buildings have been brought forward without amendment from the previous</t>
  </si>
  <si>
    <t>Other than subsidiary companies with principal activities of property development, there were no</t>
  </si>
  <si>
    <t xml:space="preserve">profits / (losses) on sale of unquoted investments and / or properties respectively for the current </t>
  </si>
  <si>
    <t>Issue of shares</t>
  </si>
  <si>
    <t>Shares buyback</t>
  </si>
  <si>
    <t>Premium over ICULS bought back</t>
  </si>
  <si>
    <t xml:space="preserve">          PREMIUM OVER ICULS BOUGHT BACK ("PREMIUM")</t>
  </si>
  <si>
    <t>nominal value of ICULS plus RM0.20 in cash for every one fully paid ordinary share.  A total of</t>
  </si>
  <si>
    <t>Under provision in prior year</t>
  </si>
  <si>
    <t xml:space="preserve">There is no pending material litigation since the last annual balance sheet date up to the date of </t>
  </si>
  <si>
    <t>The Group has not entered into any financial instruments with off balance sheet risk since the last</t>
  </si>
  <si>
    <t>annual balance sheet date up to the date of this announcement.</t>
  </si>
  <si>
    <t>OPERATING ACTIVITIES</t>
  </si>
  <si>
    <t>Other receipts</t>
  </si>
  <si>
    <t>INVESTING ACTIVITIES</t>
  </si>
  <si>
    <t>Acquisition of property, plant and equipment</t>
  </si>
  <si>
    <t>FINANCING ACTIVITIES</t>
  </si>
  <si>
    <t>Issue of ordinary shares</t>
  </si>
  <si>
    <t>Treasury shares</t>
  </si>
  <si>
    <t>Other payments for financing activities</t>
  </si>
  <si>
    <t>Holding and related companies</t>
  </si>
  <si>
    <t>Related companies</t>
  </si>
  <si>
    <t>Receipts from customers</t>
  </si>
  <si>
    <t>Disposal of property, plant and equipment</t>
  </si>
  <si>
    <t>Acquisition of other investments, including ICULS bought back</t>
  </si>
  <si>
    <t>Dividends paid</t>
  </si>
  <si>
    <t>Inter-company receipt</t>
  </si>
  <si>
    <t>Other receipt from investing activities</t>
  </si>
  <si>
    <t>30-4-2003</t>
  </si>
  <si>
    <t>and long term investments, restructuring and discontinuing operations.</t>
  </si>
  <si>
    <t>ICULS - EQUITY COMPONENT</t>
  </si>
  <si>
    <t xml:space="preserve">           STOCKS 2002 / 2012 ("ICULS") - LIABILITY COMPONENT</t>
  </si>
  <si>
    <t>EQUITY FUNDS</t>
  </si>
  <si>
    <t xml:space="preserve">There were no other corporate proposals announced but not completed as at the date of this </t>
  </si>
  <si>
    <t>Pursuant to the resolution included in the Circular to Shareholders dated 5 April 2002, the Company</t>
  </si>
  <si>
    <t>has obtained the necessary approvals for the purchase of ICULS by the Company or any of its</t>
  </si>
  <si>
    <t xml:space="preserve">     - Dilutive</t>
  </si>
  <si>
    <t xml:space="preserve">     - Basic</t>
  </si>
  <si>
    <t>Net tangible assets per share (RM)     - Basic</t>
  </si>
  <si>
    <t xml:space="preserve">NET EQUITY FUNDS </t>
  </si>
  <si>
    <t>8% IRREDEEMABLE CONVERTIBLE UNSECURED LOAN</t>
  </si>
  <si>
    <t>CAPITAL FUNDS</t>
  </si>
  <si>
    <t>725,123,295 ordinary shares with voting rights, less income tax of 28% amounted to RM26,104,439.</t>
  </si>
  <si>
    <t>The principal subsidiary, Sports Toto Malaysia Sdn Bhd ("Sports Toto"), recorded an increase in</t>
  </si>
  <si>
    <t>royalties and other operating expenses</t>
  </si>
  <si>
    <t xml:space="preserve">Payments to prize winners, suppliers, duties, taxes, </t>
  </si>
  <si>
    <t>CASH &amp; CASH EQUIVALENTS AT 1 MAY</t>
  </si>
  <si>
    <t>Repayment to related companies</t>
  </si>
  <si>
    <t>ICULS interest paid</t>
  </si>
  <si>
    <t>The Net tangible assets per share is calculated based on the following :</t>
  </si>
  <si>
    <t>The Net assets per share is calculated based on the following :</t>
  </si>
  <si>
    <t xml:space="preserve"> Basic  :  Net equity funds less ICULS - equity component divided by the number of outstanding shares in issue with voting rights.</t>
  </si>
  <si>
    <t xml:space="preserve"> Dilutive  :  Net equity funds divided by the number of outstanding shares in issue with voting rights add potential conversion </t>
  </si>
  <si>
    <t xml:space="preserve">                 to shares of ICULS in issue.</t>
  </si>
  <si>
    <t xml:space="preserve"> Basic  :  Net equity funds less goodwill on consolidation, other intangible asset and ICULS - equity component divided by the </t>
  </si>
  <si>
    <t xml:space="preserve">              number of outstanding shares in issue with voting rights</t>
  </si>
  <si>
    <t xml:space="preserve"> Dilutive  :  Net equity funds less goodwill on consolidation and other intangible asset divided by the number of outstanding </t>
  </si>
  <si>
    <t xml:space="preserve">                 shares in issue with voting rights add potential conversion to shares of ICULS in issue.</t>
  </si>
  <si>
    <t>component</t>
  </si>
  <si>
    <t>ICULS-equity</t>
  </si>
  <si>
    <t>Share premium &amp; reserves</t>
  </si>
  <si>
    <t>ICULS - equity component</t>
  </si>
  <si>
    <t>ADDITIONAL INFORMATION REQUIRED BY THE KLSE LISTING REQUIREMENTS</t>
  </si>
  <si>
    <t xml:space="preserve">  Floating Rate Notes issued by a related party</t>
  </si>
  <si>
    <t xml:space="preserve">   facility granted to a related party</t>
  </si>
  <si>
    <t>UNAUDITED INTERIM FINANCIAL REPORT FOR THE PERIOD ENDED 31 JULY 2003</t>
  </si>
  <si>
    <t>31-7-2003</t>
  </si>
  <si>
    <t>31-7-2002</t>
  </si>
  <si>
    <t>PROVISIONS</t>
  </si>
  <si>
    <t>Trade and other payables</t>
  </si>
  <si>
    <t>Trade and other receivables</t>
  </si>
  <si>
    <t xml:space="preserve">At 1-5-2003 </t>
  </si>
  <si>
    <t>There are no comparative figures for the same period of the preceding year since a condensed consolidated</t>
  </si>
  <si>
    <t>cash flow statement was not presented in the previous corresponding period.</t>
  </si>
  <si>
    <t>3-month ended</t>
  </si>
  <si>
    <t>statement of changes in equity was not presented in the previous corresponding period.</t>
  </si>
  <si>
    <t>statements for the year ended 30 April 2003 have been applied in the preparation of the quarterly</t>
  </si>
  <si>
    <t xml:space="preserve">financial statements under review. </t>
  </si>
  <si>
    <t>or incidence that had affected the financial statements for the financial period ended 31 July 2003.</t>
  </si>
  <si>
    <t>There were no changes in estimates reported in the prior financial year that had a material effect</t>
  </si>
  <si>
    <t>in the current quarter.</t>
  </si>
  <si>
    <t>Segmental revenue and results for the financial period ended 31 July 2003 were as follows :</t>
  </si>
  <si>
    <t>annual report as no revaluation has been carried out since 30 April 2003.</t>
  </si>
  <si>
    <t>There were no material subsequent events for the financial  period ended 31 July 2003 up to the</t>
  </si>
  <si>
    <t>period ended 31 July 2003 including business combination, acquisition or disposal of subsidiaries</t>
  </si>
  <si>
    <t xml:space="preserve">The changes in contingent liabilities since the last audited balance sheet date as at 30 April 2003 </t>
  </si>
  <si>
    <t>Balance as at 1 May 2003</t>
  </si>
  <si>
    <t>Balance as at 31 July 2003</t>
  </si>
  <si>
    <t>Balance as at 1 May 2003 and 31 July 2003</t>
  </si>
  <si>
    <t>During the first quarter ended 31 July 2003, there were 4,650,120 new ordinary shares issued</t>
  </si>
  <si>
    <t>pursuant to the Employees' Share Option Scheme ("ESOS").  A total of 300,000 shares were</t>
  </si>
  <si>
    <t>bought back from the open market during the first quarter with internally generated funds.  The</t>
  </si>
  <si>
    <t>cumulative shares bought back are being held as treasury shares with none of the shares being</t>
  </si>
  <si>
    <t>During the first quarter ended 31 July 2003, a total of 6,889,400 new ordinary shares of RM1.00</t>
  </si>
  <si>
    <t>each were issued when RM6,889,400 ICULS were converted into shares at the rate of RM1.00</t>
  </si>
  <si>
    <t>ICULS at the rate of RM1.20 nominal value of ICULS for every one fully paid ordinary share.</t>
  </si>
  <si>
    <t xml:space="preserve">2,756,000 new ordinary shares of RM1.00 each were issued via the conversion of RM3,307,200 </t>
  </si>
  <si>
    <t xml:space="preserve">cancelled or resold during the first quarter ended 31 July 2003. </t>
  </si>
  <si>
    <t>July 2003</t>
  </si>
  <si>
    <t>The number of treasury shares held in hand as at 31 July 2003 are as follows :</t>
  </si>
  <si>
    <t>Increase in treasury shares for the period</t>
  </si>
  <si>
    <t>Total treasury shares as at 31 July 2003</t>
  </si>
  <si>
    <t>As at 31 July 2003, the number of outstanding shares in issue and fully paid with voting rights</t>
  </si>
  <si>
    <t>was 780,460,326 (30 April 2003 : 766,464,806) ordinary shares of RM1.00 each.</t>
  </si>
  <si>
    <t>interim dividend in respect of the financial year ended 30 April 2003, of 5 sen per share on</t>
  </si>
  <si>
    <t>Not applicable.</t>
  </si>
  <si>
    <t>ended 31 July 2003</t>
  </si>
  <si>
    <t>Financial period</t>
  </si>
  <si>
    <t>disallowed for taxation purposes.</t>
  </si>
  <si>
    <t>quarter and the financial period ended 31 July 2003.</t>
  </si>
  <si>
    <t>financial period ended 31 July 2003.</t>
  </si>
  <si>
    <t>Investments in quoted securities as at 31 July 2003 were as follows :</t>
  </si>
  <si>
    <t>As at 31 July 2003, the outstanding inter-company balances owing by the BLB group was</t>
  </si>
  <si>
    <t>RM1,073.2 million.  On 14 August 2003, the Company announced that BLB has informed the</t>
  </si>
  <si>
    <t>Company of its intention to undertake a placement of up to 200 million ordinary shares of RM1.00</t>
  </si>
  <si>
    <t xml:space="preserve">each in the Company with the primary objective of paying down the inter-company advances </t>
  </si>
  <si>
    <t>relating to the settlement arrangement for the inter-company advances whereby it undertakes</t>
  </si>
  <si>
    <t>to settle the outstanding advances within three years from the date of issue of the ICULS</t>
  </si>
  <si>
    <t>on 5 August 2002.  BLB has also given an undertaking that it will ensure that at least</t>
  </si>
  <si>
    <t>RM192.374 million ICULS, comprising 50% of the ICULS beneficially owned by the BLB</t>
  </si>
  <si>
    <t>group will be redeemed from the relevant lenders of Berjaya Group Berhad ("BGB") group</t>
  </si>
  <si>
    <t>of companies within 60 days after the listing of and quotation for the Company's ICULS on</t>
  </si>
  <si>
    <t>the KLSE.</t>
  </si>
  <si>
    <t>The Group's bank borrowings as at 31 July 2003 consisted of secured short term borrowings by an</t>
  </si>
  <si>
    <t>(ICULS conversion to shares)</t>
  </si>
  <si>
    <t>Company for the year ended 30 April 2003.</t>
  </si>
  <si>
    <t>The audit report of the Company's most recent annual audited financial statements does not contain any</t>
  </si>
  <si>
    <t>Save as disclosed in Note B8, there were no other unusual items as a result of their nature, size</t>
  </si>
  <si>
    <t>Liability</t>
  </si>
  <si>
    <t>Equity</t>
  </si>
  <si>
    <t>Conversion of ICULS into ordinary shares</t>
  </si>
  <si>
    <t>ICULS bought back by a subsidiary company</t>
  </si>
  <si>
    <t>Total ICULS bought back by a subsidiary company as at 31 July 2003</t>
  </si>
  <si>
    <t>ICULS extinguished in previous year</t>
  </si>
  <si>
    <t>ICULS - liability component classified under other payables</t>
  </si>
  <si>
    <t>The effective tax rate on the Group's current quarter profit and profit for financial period ended</t>
  </si>
  <si>
    <t>31 July 2003 was higher than the statutory tax rate mainly due to certain expenses being</t>
  </si>
  <si>
    <t xml:space="preserve">wholly-owned subsidiaries up to an amount not exceeding RM1.2 billion.  As at 31 July 2003, a </t>
  </si>
  <si>
    <t xml:space="preserve">ICULS from the open market for a total consideration of RM74.3 million.  Subsequent to the </t>
  </si>
  <si>
    <t>financial period ended 31 July 2003, an additional RM2,597,500 nominal value of ICULS were purchased</t>
  </si>
  <si>
    <t>There is no cancellation of the ICULS by the Company as at the date of this announcement.</t>
  </si>
  <si>
    <t xml:space="preserve">by the wholly-owned subsidiary company from the open market for a total consideration of RM9.6 million.  </t>
  </si>
  <si>
    <t xml:space="preserve">wholly-owned subsidiary of the Company has purchased a total of RM23,900,000 nominal value of </t>
  </si>
  <si>
    <t>ICULS which are free from encumbrances, after its disposal of RM40,226,000 nominal value</t>
  </si>
  <si>
    <t>The status of conditions imposed by the Securities Commission pertaining to the issuance of ICULS</t>
  </si>
  <si>
    <t xml:space="preserve">Repayment of borrowings </t>
  </si>
  <si>
    <t xml:space="preserve">The Directors anticipate that the performance of the Group for the remaining quarters of the financial </t>
  </si>
  <si>
    <t xml:space="preserve">year ending 30 April 2004 will be better as sales is expected to improve following the revision </t>
  </si>
  <si>
    <t>As at todate, the BLB group beneficially owns a balance of RM163,952,486 nominal value of</t>
  </si>
  <si>
    <t>Net cash used in investing activities</t>
  </si>
  <si>
    <t>INCREASE IN CASH AND CASH EQUIVALENTS</t>
  </si>
  <si>
    <t>CASH &amp; CASH EQUIVALENTS AT 31 JULY 2003</t>
  </si>
  <si>
    <t>in the first prize of the 4-Digit game.</t>
  </si>
  <si>
    <t>The movements of the non-current ICULS during the financial period ended 31 July 2003 at</t>
  </si>
  <si>
    <t>Group level are as follows :</t>
  </si>
  <si>
    <t>Non-current</t>
  </si>
  <si>
    <t>The outstanding ICULS at Company level as at 31 July 2003 are as follows :</t>
  </si>
  <si>
    <t>Non-current ICULS balance as at 31 July 2003 at Group level</t>
  </si>
  <si>
    <t>Total ICULS balance as at 31 July 2003 at Company level</t>
  </si>
  <si>
    <t>owing to the Company.  As the Company has no immediate plans to redeploy such funds, the</t>
  </si>
  <si>
    <t>Board would propose to distribute any surplus funds to its shareholders.  Details of the aforesaid</t>
  </si>
  <si>
    <t>will be announced in due course.</t>
  </si>
  <si>
    <t>The Board does not recommend the payment of interim dividend for the first quarter ended</t>
  </si>
  <si>
    <t>31 July 2003 (31 July 2002 : Nil).</t>
  </si>
  <si>
    <t>8 - 10</t>
  </si>
  <si>
    <t>Additional Information Required by the KLSE Listing Requirements</t>
  </si>
  <si>
    <t xml:space="preserve">revenue of 6% mainly due to the higher revenue registered in the preceding quarter by International </t>
  </si>
  <si>
    <t xml:space="preserve">Lottery &amp; Totalizator Systems, Inc. arising from large deliveries of lottery terminal kits made for </t>
  </si>
  <si>
    <t xml:space="preserve">of the lower pre-tax profit in the preceding quarter due to the write down in goodwill of an offshore </t>
  </si>
  <si>
    <t xml:space="preserve">a lottery contract in India.  However, it achieved an increase in pre-tax profit of 26% mainly as a result </t>
  </si>
  <si>
    <t xml:space="preserve">    the following balance sheet amounts   :</t>
  </si>
  <si>
    <t xml:space="preserve">During the financial period ended 31 July 2003, the Company had on 16 June 2003, paid the second </t>
  </si>
  <si>
    <t>payment which came into effect from 1 January 2003.</t>
  </si>
  <si>
    <t xml:space="preserve">in revenue of 0.2%.  This nevertheless represented a significant improvement in sales in the current </t>
  </si>
  <si>
    <t>quarter under review since sales in this quarter are generally lower than those of the preceding quarter</t>
  </si>
  <si>
    <t xml:space="preserve">February 2003.  Higher sales from the Super 6/49 Jackpot game in April 2003 had also contributed </t>
  </si>
  <si>
    <t>of 12% in pre-tax profit mainly due to a lower prize payout in the current quarter under review.</t>
  </si>
  <si>
    <t xml:space="preserve">to the good performance.  Despite the marginally lower revenue, Sports Toto registered an increase </t>
  </si>
  <si>
    <t>of ICULS in the open market at an average price of RM3.03 per ICULS, of which the entire net</t>
  </si>
  <si>
    <t>balances owing by BLB group.</t>
  </si>
  <si>
    <t>which traditionally had the benefit of higher sales from the Chinese New Year festival in</t>
  </si>
  <si>
    <t xml:space="preserve">proceeds of RM120 million were applied towards part repayment of the outstanding inter-company </t>
  </si>
  <si>
    <t>in sales, Sports Toto's increase in pre-tax profit of 15% was also due to the abolition of royalty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</si>
</sst>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d\ mmm"/>
    <numFmt numFmtId="172" formatCode="dd/mmm/yyyy"/>
    <numFmt numFmtId="173" formatCode="0.000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41" fontId="2" fillId="0" borderId="0" xfId="15" applyNumberFormat="1" applyFont="1" applyFill="1" applyBorder="1" applyAlignment="1">
      <alignment horizontal="right"/>
    </xf>
    <xf numFmtId="41" fontId="2" fillId="0" borderId="0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5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1" fontId="2" fillId="0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6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 vertical="top"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 vertical="top"/>
    </xf>
    <xf numFmtId="167" fontId="1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1" xfId="15" applyNumberFormat="1" applyFont="1" applyBorder="1" applyAlignment="1">
      <alignment vertical="center"/>
    </xf>
    <xf numFmtId="167" fontId="2" fillId="2" borderId="1" xfId="15" applyNumberFormat="1" applyFont="1" applyFill="1" applyBorder="1" applyAlignment="1">
      <alignment vertical="center"/>
    </xf>
    <xf numFmtId="167" fontId="2" fillId="2" borderId="0" xfId="15" applyNumberFormat="1" applyFont="1" applyFill="1" applyAlignment="1">
      <alignment/>
    </xf>
    <xf numFmtId="167" fontId="2" fillId="0" borderId="2" xfId="15" applyNumberFormat="1" applyFont="1" applyBorder="1" applyAlignment="1">
      <alignment/>
    </xf>
    <xf numFmtId="167" fontId="2" fillId="2" borderId="2" xfId="15" applyNumberFormat="1" applyFont="1" applyFill="1" applyBorder="1" applyAlignment="1">
      <alignment/>
    </xf>
    <xf numFmtId="167" fontId="2" fillId="0" borderId="2" xfId="15" applyNumberFormat="1" applyFont="1" applyBorder="1" applyAlignment="1">
      <alignment vertical="top"/>
    </xf>
    <xf numFmtId="167" fontId="2" fillId="2" borderId="2" xfId="15" applyNumberFormat="1" applyFont="1" applyFill="1" applyBorder="1" applyAlignment="1">
      <alignment vertical="top"/>
    </xf>
    <xf numFmtId="167" fontId="2" fillId="0" borderId="1" xfId="15" applyNumberFormat="1" applyFont="1" applyBorder="1" applyAlignment="1">
      <alignment/>
    </xf>
    <xf numFmtId="167" fontId="2" fillId="2" borderId="1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43" fontId="2" fillId="0" borderId="0" xfId="15" applyNumberFormat="1" applyFont="1" applyAlignment="1">
      <alignment/>
    </xf>
    <xf numFmtId="168" fontId="2" fillId="2" borderId="0" xfId="15" applyNumberFormat="1" applyFont="1" applyFill="1" applyAlignment="1">
      <alignment/>
    </xf>
    <xf numFmtId="167" fontId="2" fillId="0" borderId="0" xfId="15" applyNumberFormat="1" applyFont="1" applyAlignment="1">
      <alignment horizontal="center"/>
    </xf>
    <xf numFmtId="0" fontId="1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 quotePrefix="1">
      <alignment/>
    </xf>
    <xf numFmtId="0" fontId="5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/>
    </xf>
    <xf numFmtId="0" fontId="4" fillId="0" borderId="0" xfId="0" applyFont="1" applyAlignment="1">
      <alignment/>
    </xf>
    <xf numFmtId="167" fontId="2" fillId="0" borderId="0" xfId="15" applyNumberFormat="1" applyFont="1" applyAlignment="1">
      <alignment horizontal="center" vertical="center"/>
    </xf>
    <xf numFmtId="167" fontId="7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167" fontId="2" fillId="0" borderId="4" xfId="15" applyNumberFormat="1" applyFont="1" applyBorder="1" applyAlignment="1">
      <alignment/>
    </xf>
    <xf numFmtId="167" fontId="7" fillId="0" borderId="0" xfId="15" applyNumberFormat="1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0" fontId="6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0" xfId="15" applyNumberFormat="1" applyFont="1" applyAlignment="1">
      <alignment horizontal="center" vertical="center"/>
    </xf>
    <xf numFmtId="0" fontId="2" fillId="0" borderId="0" xfId="15" applyNumberFormat="1" applyFont="1" applyAlignment="1">
      <alignment horizontal="center" vertical="justify" wrapText="1"/>
    </xf>
    <xf numFmtId="167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15" applyNumberFormat="1" applyFont="1" applyAlignment="1" quotePrefix="1">
      <alignment horizontal="center"/>
    </xf>
    <xf numFmtId="9" fontId="2" fillId="0" borderId="0" xfId="19" applyFont="1" applyAlignment="1">
      <alignment/>
    </xf>
    <xf numFmtId="167" fontId="2" fillId="0" borderId="0" xfId="15" applyNumberFormat="1" applyFont="1" applyAlignment="1">
      <alignment horizontal="right"/>
    </xf>
    <xf numFmtId="0" fontId="5" fillId="0" borderId="0" xfId="0" applyFont="1" applyBorder="1" applyAlignment="1" quotePrefix="1">
      <alignment/>
    </xf>
    <xf numFmtId="167" fontId="2" fillId="0" borderId="0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Alignment="1">
      <alignment horizontal="left" indent="1"/>
    </xf>
    <xf numFmtId="0" fontId="1" fillId="0" borderId="0" xfId="15" applyNumberFormat="1" applyFont="1" applyAlignment="1" quotePrefix="1">
      <alignment horizontal="center"/>
    </xf>
    <xf numFmtId="167" fontId="2" fillId="0" borderId="0" xfId="15" applyNumberFormat="1" applyFont="1" applyBorder="1" applyAlignment="1">
      <alignment/>
    </xf>
    <xf numFmtId="0" fontId="2" fillId="0" borderId="1" xfId="15" applyNumberFormat="1" applyFont="1" applyBorder="1" applyAlignment="1">
      <alignment vertical="center"/>
    </xf>
    <xf numFmtId="0" fontId="2" fillId="0" borderId="2" xfId="15" applyNumberFormat="1" applyFont="1" applyBorder="1" applyAlignment="1">
      <alignment/>
    </xf>
    <xf numFmtId="0" fontId="2" fillId="0" borderId="2" xfId="15" applyNumberFormat="1" applyFont="1" applyBorder="1" applyAlignment="1">
      <alignment vertical="top"/>
    </xf>
    <xf numFmtId="0" fontId="2" fillId="0" borderId="1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7" fontId="2" fillId="0" borderId="0" xfId="15" applyNumberFormat="1" applyFont="1" applyAlignment="1">
      <alignment horizontal="left"/>
    </xf>
    <xf numFmtId="167" fontId="2" fillId="0" borderId="2" xfId="15" applyNumberFormat="1" applyFont="1" applyBorder="1" applyAlignment="1">
      <alignment horizontal="left"/>
    </xf>
    <xf numFmtId="167" fontId="2" fillId="0" borderId="1" xfId="15" applyNumberFormat="1" applyFont="1" applyBorder="1" applyAlignment="1">
      <alignment horizontal="left"/>
    </xf>
    <xf numFmtId="0" fontId="2" fillId="0" borderId="0" xfId="15" applyNumberFormat="1" applyFont="1" applyAlignment="1">
      <alignment/>
    </xf>
    <xf numFmtId="0" fontId="2" fillId="0" borderId="2" xfId="0" applyFont="1" applyBorder="1" applyAlignment="1">
      <alignment horizontal="center"/>
    </xf>
    <xf numFmtId="167" fontId="2" fillId="0" borderId="2" xfId="15" applyNumberFormat="1" applyFont="1" applyBorder="1" applyAlignment="1">
      <alignment horizontal="right"/>
    </xf>
    <xf numFmtId="167" fontId="5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7" fontId="2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15" applyFont="1" applyFill="1" applyAlignment="1">
      <alignment/>
    </xf>
    <xf numFmtId="0" fontId="1" fillId="0" borderId="0" xfId="0" applyFont="1" applyBorder="1" applyAlignment="1">
      <alignment vertical="center"/>
    </xf>
    <xf numFmtId="41" fontId="2" fillId="0" borderId="0" xfId="15" applyNumberFormat="1" applyFont="1" applyFill="1" applyBorder="1" applyAlignment="1">
      <alignment vertical="center"/>
    </xf>
    <xf numFmtId="14" fontId="2" fillId="0" borderId="1" xfId="0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15" fontId="2" fillId="0" borderId="0" xfId="0" applyNumberFormat="1" applyFont="1" applyAlignment="1">
      <alignment horizontal="left"/>
    </xf>
    <xf numFmtId="0" fontId="7" fillId="0" borderId="0" xfId="15" applyNumberFormat="1" applyFont="1" applyAlignment="1">
      <alignment/>
    </xf>
    <xf numFmtId="167" fontId="2" fillId="0" borderId="14" xfId="15" applyNumberFormat="1" applyFont="1" applyBorder="1" applyAlignment="1">
      <alignment/>
    </xf>
    <xf numFmtId="43" fontId="2" fillId="2" borderId="0" xfId="15" applyNumberFormat="1" applyFont="1" applyFill="1" applyAlignment="1">
      <alignment horizontal="center"/>
    </xf>
    <xf numFmtId="167" fontId="2" fillId="0" borderId="13" xfId="15" applyNumberFormat="1" applyFont="1" applyBorder="1" applyAlignment="1">
      <alignment/>
    </xf>
    <xf numFmtId="16" fontId="2" fillId="0" borderId="0" xfId="0" applyNumberFormat="1" applyFont="1" applyAlignment="1">
      <alignment horizontal="center"/>
    </xf>
    <xf numFmtId="17" fontId="2" fillId="0" borderId="0" xfId="15" applyNumberFormat="1" applyFont="1" applyAlignment="1" quotePrefix="1">
      <alignment/>
    </xf>
    <xf numFmtId="0" fontId="2" fillId="0" borderId="6" xfId="15" applyNumberFormat="1" applyFont="1" applyBorder="1" applyAlignment="1">
      <alignment/>
    </xf>
    <xf numFmtId="167" fontId="2" fillId="0" borderId="15" xfId="15" applyNumberFormat="1" applyFont="1" applyBorder="1" applyAlignment="1">
      <alignment/>
    </xf>
    <xf numFmtId="0" fontId="2" fillId="0" borderId="3" xfId="15" applyNumberFormat="1" applyFont="1" applyBorder="1" applyAlignment="1">
      <alignment/>
    </xf>
    <xf numFmtId="17" fontId="2" fillId="0" borderId="3" xfId="15" applyNumberFormat="1" applyFont="1" applyBorder="1" applyAlignment="1" quotePrefix="1">
      <alignment/>
    </xf>
    <xf numFmtId="167" fontId="2" fillId="0" borderId="8" xfId="15" applyNumberFormat="1" applyFont="1" applyBorder="1" applyAlignment="1">
      <alignment/>
    </xf>
    <xf numFmtId="167" fontId="2" fillId="0" borderId="9" xfId="15" applyNumberFormat="1" applyFont="1" applyBorder="1" applyAlignment="1">
      <alignment/>
    </xf>
    <xf numFmtId="0" fontId="2" fillId="0" borderId="11" xfId="15" applyNumberFormat="1" applyFont="1" applyBorder="1" applyAlignment="1">
      <alignment/>
    </xf>
    <xf numFmtId="167" fontId="2" fillId="0" borderId="11" xfId="15" applyNumberFormat="1" applyFont="1" applyBorder="1" applyAlignment="1">
      <alignment/>
    </xf>
    <xf numFmtId="167" fontId="2" fillId="0" borderId="3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2" fillId="0" borderId="7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17" fontId="2" fillId="0" borderId="11" xfId="15" applyNumberFormat="1" applyFont="1" applyBorder="1" applyAlignment="1">
      <alignment/>
    </xf>
    <xf numFmtId="167" fontId="2" fillId="0" borderId="19" xfId="15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67" fontId="2" fillId="0" borderId="2" xfId="15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2" xfId="15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/>
    </xf>
    <xf numFmtId="43" fontId="2" fillId="0" borderId="0" xfId="15" applyNumberFormat="1" applyFont="1" applyBorder="1" applyAlignment="1">
      <alignment horizontal="left" indent="1"/>
    </xf>
    <xf numFmtId="43" fontId="2" fillId="0" borderId="0" xfId="0" applyNumberFormat="1" applyFont="1" applyBorder="1" applyAlignment="1">
      <alignment/>
    </xf>
    <xf numFmtId="167" fontId="2" fillId="0" borderId="20" xfId="15" applyNumberFormat="1" applyFont="1" applyBorder="1" applyAlignment="1">
      <alignment horizontal="left"/>
    </xf>
    <xf numFmtId="167" fontId="2" fillId="0" borderId="0" xfId="15" applyNumberFormat="1" applyFont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2" xfId="15" applyNumberFormat="1" applyFont="1" applyBorder="1" applyAlignment="1">
      <alignment horizontal="center"/>
    </xf>
    <xf numFmtId="43" fontId="2" fillId="0" borderId="0" xfId="15" applyFont="1" applyFill="1" applyAlignment="1">
      <alignment horizontal="right"/>
    </xf>
    <xf numFmtId="0" fontId="1" fillId="0" borderId="0" xfId="0" applyFont="1" applyAlignment="1">
      <alignment horizontal="center"/>
    </xf>
    <xf numFmtId="167" fontId="1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167" fontId="2" fillId="0" borderId="15" xfId="15" applyNumberFormat="1" applyFont="1" applyBorder="1" applyAlignment="1">
      <alignment horizontal="center"/>
    </xf>
    <xf numFmtId="167" fontId="2" fillId="0" borderId="7" xfId="15" applyNumberFormat="1" applyFont="1" applyBorder="1" applyAlignment="1">
      <alignment horizontal="center"/>
    </xf>
    <xf numFmtId="167" fontId="2" fillId="0" borderId="2" xfId="15" applyNumberFormat="1" applyFont="1" applyBorder="1" applyAlignment="1">
      <alignment horizontal="center"/>
    </xf>
    <xf numFmtId="167" fontId="2" fillId="0" borderId="9" xfId="15" applyNumberFormat="1" applyFont="1" applyBorder="1" applyAlignment="1">
      <alignment horizontal="center"/>
    </xf>
    <xf numFmtId="167" fontId="2" fillId="0" borderId="11" xfId="15" applyNumberFormat="1" applyFont="1" applyBorder="1" applyAlignment="1">
      <alignment horizontal="center"/>
    </xf>
    <xf numFmtId="167" fontId="2" fillId="0" borderId="10" xfId="15" applyNumberFormat="1" applyFont="1" applyBorder="1" applyAlignment="1">
      <alignment horizontal="center"/>
    </xf>
    <xf numFmtId="167" fontId="2" fillId="0" borderId="20" xfId="15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8"/>
  <sheetViews>
    <sheetView showGridLines="0" workbookViewId="0" topLeftCell="A29">
      <selection activeCell="A38" sqref="A38"/>
    </sheetView>
  </sheetViews>
  <sheetFormatPr defaultColWidth="9.140625" defaultRowHeight="12.75"/>
  <cols>
    <col min="1" max="1" width="8.421875" style="56" customWidth="1"/>
    <col min="2" max="4" width="8.421875" style="39" customWidth="1"/>
    <col min="5" max="5" width="6.57421875" style="39" customWidth="1"/>
    <col min="6" max="9" width="12.7109375" style="39" customWidth="1"/>
    <col min="10" max="16384" width="9.140625" style="39" customWidth="1"/>
  </cols>
  <sheetData>
    <row r="5" ht="15">
      <c r="A5" s="5" t="str">
        <f>Cover!B10</f>
        <v>UNAUDITED INTERIM FINANCIAL REPORT FOR THE PERIOD ENDED 31 JULY 2003</v>
      </c>
    </row>
    <row r="6" ht="5.25" customHeight="1">
      <c r="A6" s="5"/>
    </row>
    <row r="7" ht="15">
      <c r="A7" s="54" t="s">
        <v>103</v>
      </c>
    </row>
    <row r="9" spans="5:9" ht="15">
      <c r="E9" s="38"/>
      <c r="F9" s="161" t="s">
        <v>12</v>
      </c>
      <c r="G9" s="161"/>
      <c r="H9" s="161" t="s">
        <v>12</v>
      </c>
      <c r="I9" s="161"/>
    </row>
    <row r="10" spans="5:9" ht="15">
      <c r="E10" s="38"/>
      <c r="F10" s="87" t="s">
        <v>257</v>
      </c>
      <c r="G10" s="87" t="s">
        <v>258</v>
      </c>
      <c r="H10" s="87" t="str">
        <f>F10</f>
        <v>31-7-2003</v>
      </c>
      <c r="I10" s="87" t="str">
        <f>G10</f>
        <v>31-7-2002</v>
      </c>
    </row>
    <row r="11" spans="5:9" ht="15">
      <c r="E11" s="40"/>
      <c r="F11" s="40" t="s">
        <v>13</v>
      </c>
      <c r="G11" s="40" t="s">
        <v>13</v>
      </c>
      <c r="H11" s="40" t="s">
        <v>13</v>
      </c>
      <c r="I11" s="40" t="s">
        <v>13</v>
      </c>
    </row>
    <row r="12" spans="1:9" ht="22.5" customHeight="1" thickBot="1">
      <c r="A12" s="89" t="s">
        <v>14</v>
      </c>
      <c r="B12" s="41"/>
      <c r="C12" s="41"/>
      <c r="D12" s="41"/>
      <c r="E12" s="41"/>
      <c r="F12" s="42">
        <f>+H12</f>
        <v>583902</v>
      </c>
      <c r="G12" s="41">
        <f>+I12</f>
        <v>517396</v>
      </c>
      <c r="H12" s="42">
        <v>583902</v>
      </c>
      <c r="I12" s="41">
        <v>517396</v>
      </c>
    </row>
    <row r="13" spans="6:8" ht="15">
      <c r="F13" s="43"/>
      <c r="H13" s="43"/>
    </row>
    <row r="14" spans="1:9" ht="15">
      <c r="A14" s="56" t="s">
        <v>124</v>
      </c>
      <c r="F14" s="43">
        <f>+H14</f>
        <v>98128</v>
      </c>
      <c r="G14" s="39">
        <f>+I14</f>
        <v>81321</v>
      </c>
      <c r="H14" s="43">
        <f>99045-180-737</f>
        <v>98128</v>
      </c>
      <c r="I14" s="39">
        <f>81886-180-385</f>
        <v>81321</v>
      </c>
    </row>
    <row r="15" spans="6:8" ht="15">
      <c r="F15" s="43"/>
      <c r="H15" s="43"/>
    </row>
    <row r="16" spans="1:9" ht="15">
      <c r="A16" s="56" t="s">
        <v>15</v>
      </c>
      <c r="F16" s="43">
        <f aca="true" t="shared" si="0" ref="F16:G18">+H16</f>
        <v>16052</v>
      </c>
      <c r="G16" s="39">
        <f t="shared" si="0"/>
        <v>15578</v>
      </c>
      <c r="H16" s="43">
        <v>16052</v>
      </c>
      <c r="I16" s="39">
        <v>15578</v>
      </c>
    </row>
    <row r="17" spans="1:9" ht="15">
      <c r="A17" s="56" t="s">
        <v>16</v>
      </c>
      <c r="F17" s="43">
        <f t="shared" si="0"/>
        <v>-5508</v>
      </c>
      <c r="G17" s="39">
        <f t="shared" si="0"/>
        <v>-100</v>
      </c>
      <c r="H17" s="43">
        <v>-5508</v>
      </c>
      <c r="I17" s="39">
        <v>-100</v>
      </c>
    </row>
    <row r="18" spans="1:9" ht="15">
      <c r="A18" s="56" t="s">
        <v>89</v>
      </c>
      <c r="F18" s="43">
        <f t="shared" si="0"/>
        <v>0</v>
      </c>
      <c r="G18" s="39">
        <f t="shared" si="0"/>
        <v>0</v>
      </c>
      <c r="H18" s="43">
        <v>0</v>
      </c>
      <c r="I18" s="39">
        <v>0</v>
      </c>
    </row>
    <row r="19" spans="1:9" ht="9.75" customHeight="1">
      <c r="A19" s="90"/>
      <c r="B19" s="44"/>
      <c r="C19" s="44"/>
      <c r="D19" s="44"/>
      <c r="E19" s="44"/>
      <c r="F19" s="45"/>
      <c r="G19" s="44"/>
      <c r="H19" s="45"/>
      <c r="I19" s="44"/>
    </row>
    <row r="20" spans="1:9" ht="17.25" customHeight="1">
      <c r="A20" s="56" t="s">
        <v>17</v>
      </c>
      <c r="F20" s="43">
        <f>SUM(F14:F19)</f>
        <v>108672</v>
      </c>
      <c r="G20" s="39">
        <f>SUM(G14:G19)</f>
        <v>96799</v>
      </c>
      <c r="H20" s="43">
        <f>SUM(H14:H19)</f>
        <v>108672</v>
      </c>
      <c r="I20" s="39">
        <f>SUM(I14:I19)</f>
        <v>96799</v>
      </c>
    </row>
    <row r="21" spans="6:8" ht="17.25" customHeight="1">
      <c r="F21" s="43"/>
      <c r="H21" s="43"/>
    </row>
    <row r="22" spans="1:9" ht="18.75" customHeight="1">
      <c r="A22" s="91" t="s">
        <v>18</v>
      </c>
      <c r="B22" s="46"/>
      <c r="C22" s="46"/>
      <c r="D22" s="46"/>
      <c r="E22" s="46"/>
      <c r="F22" s="47">
        <f>+H22</f>
        <v>-34727</v>
      </c>
      <c r="G22" s="46">
        <f>+I22</f>
        <v>-32181</v>
      </c>
      <c r="H22" s="47">
        <v>-34727</v>
      </c>
      <c r="I22" s="46">
        <v>-32181</v>
      </c>
    </row>
    <row r="23" spans="1:9" ht="20.25" customHeight="1">
      <c r="A23" s="56" t="s">
        <v>19</v>
      </c>
      <c r="F23" s="43">
        <f>SUM(F20:F22)</f>
        <v>73945</v>
      </c>
      <c r="G23" s="39">
        <f>SUM(G20:G22)</f>
        <v>64618</v>
      </c>
      <c r="H23" s="43">
        <f>SUM(H20:H22)</f>
        <v>73945</v>
      </c>
      <c r="I23" s="39">
        <f>SUM(I20:I22)</f>
        <v>64618</v>
      </c>
    </row>
    <row r="24" spans="6:8" ht="16.5" customHeight="1">
      <c r="F24" s="43"/>
      <c r="H24" s="43"/>
    </row>
    <row r="25" spans="1:9" ht="15">
      <c r="A25" s="56" t="s">
        <v>23</v>
      </c>
      <c r="F25" s="43">
        <f>+H25</f>
        <v>1262</v>
      </c>
      <c r="G25" s="39">
        <f>+I25</f>
        <v>2333</v>
      </c>
      <c r="H25" s="43">
        <v>1262</v>
      </c>
      <c r="I25" s="39">
        <v>2333</v>
      </c>
    </row>
    <row r="26" spans="1:9" ht="9.75" customHeight="1">
      <c r="A26" s="90"/>
      <c r="B26" s="44"/>
      <c r="C26" s="44"/>
      <c r="D26" s="44"/>
      <c r="E26" s="44"/>
      <c r="F26" s="45"/>
      <c r="G26" s="44"/>
      <c r="H26" s="45"/>
      <c r="I26" s="44"/>
    </row>
    <row r="27" spans="1:8" ht="21.75" customHeight="1">
      <c r="A27" s="56" t="s">
        <v>20</v>
      </c>
      <c r="F27" s="43"/>
      <c r="H27" s="43"/>
    </row>
    <row r="28" spans="1:9" ht="15">
      <c r="A28" s="56" t="s">
        <v>65</v>
      </c>
      <c r="F28" s="43">
        <f>+F23+F25</f>
        <v>75207</v>
      </c>
      <c r="G28" s="39">
        <f>+G23+G25</f>
        <v>66951</v>
      </c>
      <c r="H28" s="43">
        <f>+H23+H25</f>
        <v>75207</v>
      </c>
      <c r="I28" s="39">
        <f>+I23+I25</f>
        <v>66951</v>
      </c>
    </row>
    <row r="29" spans="1:9" ht="9" customHeight="1" thickBot="1">
      <c r="A29" s="92"/>
      <c r="B29" s="48"/>
      <c r="C29" s="48"/>
      <c r="D29" s="48"/>
      <c r="E29" s="48"/>
      <c r="F29" s="49"/>
      <c r="G29" s="48"/>
      <c r="H29" s="49"/>
      <c r="I29" s="48"/>
    </row>
    <row r="30" spans="6:8" ht="9" customHeight="1">
      <c r="F30" s="43"/>
      <c r="H30" s="43"/>
    </row>
    <row r="31" spans="1:8" ht="15">
      <c r="A31" s="56" t="s">
        <v>79</v>
      </c>
      <c r="F31" s="43"/>
      <c r="H31" s="43"/>
    </row>
    <row r="32" spans="1:9" ht="15.75" customHeight="1">
      <c r="A32" s="56" t="s">
        <v>21</v>
      </c>
      <c r="F32" s="50">
        <f>+'Notes (2)'!I137</f>
        <v>9.705569213496196</v>
      </c>
      <c r="G32" s="51">
        <f>+'Notes (2)'!J137</f>
        <v>12.030792618828134</v>
      </c>
      <c r="H32" s="50">
        <f>+F32</f>
        <v>9.705569213496196</v>
      </c>
      <c r="I32" s="51">
        <f>+G32</f>
        <v>12.030792618828134</v>
      </c>
    </row>
    <row r="33" spans="6:8" ht="8.25" customHeight="1">
      <c r="F33" s="52"/>
      <c r="H33" s="43"/>
    </row>
    <row r="34" spans="1:9" ht="15">
      <c r="A34" s="56" t="s">
        <v>22</v>
      </c>
      <c r="F34" s="119">
        <f>+'Notes (2)'!I148</f>
        <v>6.640719907597245</v>
      </c>
      <c r="G34" s="51">
        <f>+'Notes (2)'!J148</f>
        <v>11.863992302253505</v>
      </c>
      <c r="H34" s="119">
        <f>+F34</f>
        <v>6.640719907597245</v>
      </c>
      <c r="I34" s="51">
        <f>+G34</f>
        <v>11.863992302253505</v>
      </c>
    </row>
    <row r="35" spans="1:9" ht="9" customHeight="1" thickBot="1">
      <c r="A35" s="92"/>
      <c r="B35" s="48"/>
      <c r="C35" s="48"/>
      <c r="D35" s="48"/>
      <c r="E35" s="48"/>
      <c r="F35" s="49"/>
      <c r="G35" s="48"/>
      <c r="H35" s="49"/>
      <c r="I35" s="48"/>
    </row>
    <row r="36" spans="6:8" ht="9.75" customHeight="1">
      <c r="F36" s="43"/>
      <c r="H36" s="43"/>
    </row>
    <row r="37" spans="1:9" ht="15">
      <c r="A37" s="56" t="s">
        <v>80</v>
      </c>
      <c r="F37" s="50">
        <v>0</v>
      </c>
      <c r="G37" s="51">
        <v>0</v>
      </c>
      <c r="H37" s="50">
        <v>0</v>
      </c>
      <c r="I37" s="51">
        <v>0</v>
      </c>
    </row>
    <row r="38" spans="1:9" ht="8.25" customHeight="1" thickBot="1">
      <c r="A38" s="92"/>
      <c r="B38" s="48"/>
      <c r="C38" s="48"/>
      <c r="D38" s="48"/>
      <c r="E38" s="48"/>
      <c r="F38" s="49"/>
      <c r="G38" s="48"/>
      <c r="H38" s="49"/>
      <c r="I38" s="48"/>
    </row>
    <row r="44" ht="15">
      <c r="I44" s="53"/>
    </row>
    <row r="45" ht="15">
      <c r="I45" s="53"/>
    </row>
    <row r="46" ht="15">
      <c r="I46" s="53"/>
    </row>
    <row r="47" ht="15">
      <c r="H47" s="53"/>
    </row>
    <row r="48" ht="15">
      <c r="A48" s="93" t="s">
        <v>188</v>
      </c>
    </row>
  </sheetData>
  <mergeCells count="2">
    <mergeCell ref="F9:G9"/>
    <mergeCell ref="H9:I9"/>
  </mergeCells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31-7-2003</oddHeader>
    <oddFooter>&amp;R&amp;"Arial,Bold"    Page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8">
      <selection activeCell="B19" sqref="B19"/>
    </sheetView>
  </sheetViews>
  <sheetFormatPr defaultColWidth="9.140625" defaultRowHeight="12.75"/>
  <cols>
    <col min="1" max="9" width="9.140625" style="2" customWidth="1"/>
    <col min="10" max="10" width="7.421875" style="2" customWidth="1"/>
    <col min="11" max="16384" width="9.140625" style="2" customWidth="1"/>
  </cols>
  <sheetData>
    <row r="1" spans="1:10" ht="18.75" customHeight="1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" customHeight="1">
      <c r="A2" s="163" t="s">
        <v>123</v>
      </c>
      <c r="B2" s="163"/>
      <c r="C2" s="163"/>
      <c r="D2" s="163"/>
      <c r="E2" s="163"/>
      <c r="F2" s="163"/>
      <c r="G2" s="163"/>
      <c r="H2" s="163"/>
      <c r="I2" s="163"/>
      <c r="J2" s="163"/>
    </row>
    <row r="10" spans="1:9" ht="27.75" customHeight="1">
      <c r="A10" s="108" t="s">
        <v>92</v>
      </c>
      <c r="B10" s="164" t="s">
        <v>256</v>
      </c>
      <c r="C10" s="164"/>
      <c r="D10" s="164"/>
      <c r="E10" s="164"/>
      <c r="F10" s="164"/>
      <c r="G10" s="164"/>
      <c r="H10" s="107"/>
      <c r="I10" s="107"/>
    </row>
    <row r="12" spans="2:9" ht="15">
      <c r="B12" s="104" t="s">
        <v>101</v>
      </c>
      <c r="I12" s="73" t="s">
        <v>102</v>
      </c>
    </row>
    <row r="13" ht="9" customHeight="1"/>
    <row r="14" spans="2:9" ht="15">
      <c r="B14" s="2" t="s">
        <v>96</v>
      </c>
      <c r="I14" s="73">
        <v>1</v>
      </c>
    </row>
    <row r="15" ht="9" customHeight="1">
      <c r="I15" s="73"/>
    </row>
    <row r="16" spans="2:9" ht="15">
      <c r="B16" s="2" t="s">
        <v>97</v>
      </c>
      <c r="I16" s="73">
        <v>2</v>
      </c>
    </row>
    <row r="17" ht="9" customHeight="1">
      <c r="I17" s="73"/>
    </row>
    <row r="18" spans="2:9" ht="15">
      <c r="B18" s="2" t="s">
        <v>98</v>
      </c>
      <c r="I18" s="73">
        <v>3</v>
      </c>
    </row>
    <row r="19" ht="9" customHeight="1">
      <c r="I19" s="73"/>
    </row>
    <row r="20" spans="2:9" ht="15">
      <c r="B20" s="2" t="s">
        <v>99</v>
      </c>
      <c r="I20" s="73">
        <v>4</v>
      </c>
    </row>
    <row r="21" ht="9" customHeight="1">
      <c r="I21" s="73"/>
    </row>
    <row r="22" spans="2:9" ht="15">
      <c r="B22" s="2" t="s">
        <v>100</v>
      </c>
      <c r="I22" s="105" t="s">
        <v>11</v>
      </c>
    </row>
    <row r="23" ht="9" customHeight="1">
      <c r="I23" s="73"/>
    </row>
    <row r="24" spans="2:10" ht="15">
      <c r="B24" s="2" t="s">
        <v>356</v>
      </c>
      <c r="I24" s="106" t="s">
        <v>355</v>
      </c>
      <c r="J24" s="103"/>
    </row>
  </sheetData>
  <mergeCells count="3">
    <mergeCell ref="A1:J1"/>
    <mergeCell ref="A2:J2"/>
    <mergeCell ref="B10:G10"/>
  </mergeCells>
  <printOptions/>
  <pageMargins left="0.89" right="0.3" top="1" bottom="1" header="0.5" footer="0.5"/>
  <pageSetup firstPageNumber="0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workbookViewId="0" topLeftCell="A1">
      <pane xSplit="3" ySplit="9" topLeftCell="H4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6" sqref="I6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4" width="9.140625" style="2" customWidth="1"/>
    <col min="5" max="5" width="17.421875" style="2" customWidth="1"/>
    <col min="6" max="6" width="12.28125" style="2" customWidth="1"/>
    <col min="7" max="7" width="14.421875" style="2" customWidth="1"/>
    <col min="8" max="8" width="12.7109375" style="28" customWidth="1"/>
    <col min="9" max="9" width="12.140625" style="3" customWidth="1"/>
    <col min="10" max="10" width="2.140625" style="4" customWidth="1"/>
    <col min="11" max="16384" width="9.140625" style="2" customWidth="1"/>
  </cols>
  <sheetData>
    <row r="1" ht="11.25" customHeight="1">
      <c r="H1" s="3"/>
    </row>
    <row r="2" ht="3.75" customHeight="1">
      <c r="H2" s="3"/>
    </row>
    <row r="3" ht="3.75" customHeight="1">
      <c r="H3" s="3"/>
    </row>
    <row r="4" ht="3" customHeight="1" hidden="1">
      <c r="H4" s="3"/>
    </row>
    <row r="5" spans="1:8" ht="12.75" customHeight="1">
      <c r="A5" s="5" t="str">
        <f>PL!A5</f>
        <v>UNAUDITED INTERIM FINANCIAL REPORT FOR THE PERIOD ENDED 31 JULY 2003</v>
      </c>
      <c r="H5" s="3"/>
    </row>
    <row r="6" spans="1:9" ht="12.75" customHeight="1">
      <c r="A6" s="74" t="s">
        <v>95</v>
      </c>
      <c r="B6" s="6"/>
      <c r="C6" s="6"/>
      <c r="D6" s="6"/>
      <c r="E6" s="6"/>
      <c r="F6" s="6"/>
      <c r="G6" s="6"/>
      <c r="H6" s="7"/>
      <c r="I6" s="7"/>
    </row>
    <row r="7" spans="1:10" ht="14.25" customHeight="1">
      <c r="A7" s="2" t="s">
        <v>24</v>
      </c>
      <c r="G7" s="5"/>
      <c r="H7" s="165" t="s">
        <v>38</v>
      </c>
      <c r="I7" s="165"/>
      <c r="J7" s="8"/>
    </row>
    <row r="8" spans="7:10" ht="13.5" customHeight="1">
      <c r="G8" s="5"/>
      <c r="H8" s="9" t="str">
        <f>PL!F10</f>
        <v>31-7-2003</v>
      </c>
      <c r="I8" s="9" t="s">
        <v>219</v>
      </c>
      <c r="J8" s="8"/>
    </row>
    <row r="9" spans="1:10" ht="13.5" customHeight="1" thickBot="1">
      <c r="A9" s="10"/>
      <c r="B9" s="10"/>
      <c r="C9" s="10"/>
      <c r="D9" s="10"/>
      <c r="E9" s="10"/>
      <c r="F9" s="10"/>
      <c r="G9" s="1"/>
      <c r="H9" s="11" t="s">
        <v>13</v>
      </c>
      <c r="I9" s="11" t="s">
        <v>13</v>
      </c>
      <c r="J9" s="8"/>
    </row>
    <row r="10" spans="1:10" ht="15.75" customHeight="1">
      <c r="A10" s="8" t="s">
        <v>107</v>
      </c>
      <c r="B10" s="4"/>
      <c r="C10" s="4"/>
      <c r="D10" s="4"/>
      <c r="E10" s="4"/>
      <c r="F10" s="4"/>
      <c r="G10" s="12"/>
      <c r="H10" s="13"/>
      <c r="I10" s="13"/>
      <c r="J10" s="8"/>
    </row>
    <row r="11" spans="1:9" ht="14.25" customHeight="1">
      <c r="A11" s="2" t="s">
        <v>39</v>
      </c>
      <c r="H11" s="14">
        <v>62585</v>
      </c>
      <c r="I11" s="15">
        <v>115086</v>
      </c>
    </row>
    <row r="12" spans="1:9" ht="14.25" customHeight="1">
      <c r="A12" s="2" t="s">
        <v>125</v>
      </c>
      <c r="H12" s="15">
        <v>11441</v>
      </c>
      <c r="I12" s="15">
        <v>11519</v>
      </c>
    </row>
    <row r="13" spans="1:9" ht="14.25" customHeight="1">
      <c r="A13" s="2" t="s">
        <v>108</v>
      </c>
      <c r="H13" s="15">
        <v>57161</v>
      </c>
      <c r="I13" s="15">
        <v>2580</v>
      </c>
    </row>
    <row r="14" spans="1:9" ht="14.25" customHeight="1">
      <c r="A14" s="2" t="s">
        <v>109</v>
      </c>
      <c r="H14" s="15">
        <f>621-1</f>
        <v>620</v>
      </c>
      <c r="I14" s="15">
        <v>620</v>
      </c>
    </row>
    <row r="15" spans="1:9" ht="14.25" customHeight="1">
      <c r="A15" s="4" t="s">
        <v>110</v>
      </c>
      <c r="B15" s="4"/>
      <c r="C15" s="4"/>
      <c r="D15" s="4"/>
      <c r="E15" s="4"/>
      <c r="F15" s="4"/>
      <c r="G15" s="4"/>
      <c r="H15" s="15">
        <f>611912-H16</f>
        <v>611909</v>
      </c>
      <c r="I15" s="15">
        <v>612798</v>
      </c>
    </row>
    <row r="16" spans="1:9" ht="14.25" customHeight="1">
      <c r="A16" s="4" t="s">
        <v>126</v>
      </c>
      <c r="B16" s="4"/>
      <c r="C16" s="4"/>
      <c r="D16" s="4"/>
      <c r="E16" s="4"/>
      <c r="F16" s="4"/>
      <c r="G16" s="4"/>
      <c r="H16" s="15">
        <v>3</v>
      </c>
      <c r="I16" s="15">
        <v>3</v>
      </c>
    </row>
    <row r="17" spans="1:9" ht="3.75" customHeight="1">
      <c r="A17" s="4"/>
      <c r="B17" s="4"/>
      <c r="C17" s="4"/>
      <c r="D17" s="4"/>
      <c r="E17" s="4"/>
      <c r="F17" s="4"/>
      <c r="G17" s="4"/>
      <c r="H17" s="15"/>
      <c r="I17" s="15"/>
    </row>
    <row r="18" spans="1:9" ht="14.25" customHeight="1">
      <c r="A18" s="5" t="s">
        <v>25</v>
      </c>
      <c r="H18" s="15"/>
      <c r="I18" s="15"/>
    </row>
    <row r="19" spans="1:10" ht="14.25" customHeight="1">
      <c r="A19" s="2" t="s">
        <v>127</v>
      </c>
      <c r="H19" s="31">
        <v>19504</v>
      </c>
      <c r="I19" s="33">
        <v>21811</v>
      </c>
      <c r="J19" s="17"/>
    </row>
    <row r="20" spans="1:10" ht="14.25" customHeight="1">
      <c r="A20" s="2" t="s">
        <v>261</v>
      </c>
      <c r="H20" s="32">
        <f>52915+32636+1</f>
        <v>85552</v>
      </c>
      <c r="I20" s="34">
        <f>92361</f>
        <v>92361</v>
      </c>
      <c r="J20" s="17"/>
    </row>
    <row r="21" spans="1:10" ht="14.25" customHeight="1">
      <c r="A21" s="2" t="s">
        <v>211</v>
      </c>
      <c r="H21" s="32">
        <v>1073251</v>
      </c>
      <c r="I21" s="34">
        <v>1058375</v>
      </c>
      <c r="J21" s="17"/>
    </row>
    <row r="22" spans="1:10" ht="14.25" customHeight="1">
      <c r="A22" s="2" t="s">
        <v>128</v>
      </c>
      <c r="H22" s="32">
        <v>113405</v>
      </c>
      <c r="I22" s="34">
        <v>91390</v>
      </c>
      <c r="J22" s="17"/>
    </row>
    <row r="23" spans="1:10" ht="14.25" customHeight="1">
      <c r="A23" s="30" t="s">
        <v>26</v>
      </c>
      <c r="B23" s="30"/>
      <c r="C23" s="30"/>
      <c r="D23" s="30"/>
      <c r="E23" s="30"/>
      <c r="F23" s="30"/>
      <c r="G23" s="30"/>
      <c r="H23" s="37">
        <v>65840</v>
      </c>
      <c r="I23" s="35">
        <v>49756</v>
      </c>
      <c r="J23" s="18"/>
    </row>
    <row r="24" spans="1:10" ht="14.25" customHeight="1">
      <c r="A24" s="4"/>
      <c r="B24" s="4"/>
      <c r="C24" s="4"/>
      <c r="D24" s="4"/>
      <c r="E24" s="4"/>
      <c r="F24" s="4"/>
      <c r="G24" s="4"/>
      <c r="H24" s="36">
        <f>SUM(H19:H23)</f>
        <v>1357552</v>
      </c>
      <c r="I24" s="29">
        <f>SUM(I19:I23)</f>
        <v>1313693</v>
      </c>
      <c r="J24" s="17"/>
    </row>
    <row r="25" spans="8:10" s="4" customFormat="1" ht="1.5" customHeight="1">
      <c r="H25" s="32"/>
      <c r="I25" s="34"/>
      <c r="J25" s="17"/>
    </row>
    <row r="26" spans="1:10" ht="14.25" customHeight="1">
      <c r="A26" s="5" t="s">
        <v>27</v>
      </c>
      <c r="H26" s="32"/>
      <c r="I26" s="34"/>
      <c r="J26" s="17"/>
    </row>
    <row r="27" spans="1:10" ht="14.25" customHeight="1">
      <c r="A27" s="2" t="s">
        <v>260</v>
      </c>
      <c r="H27" s="32">
        <f>42303+268154-671</f>
        <v>309786</v>
      </c>
      <c r="I27" s="34">
        <v>325225</v>
      </c>
      <c r="J27" s="17"/>
    </row>
    <row r="28" spans="1:10" ht="14.25" customHeight="1">
      <c r="A28" s="2" t="s">
        <v>212</v>
      </c>
      <c r="H28" s="32">
        <v>133</v>
      </c>
      <c r="I28" s="34">
        <v>970</v>
      </c>
      <c r="J28" s="17"/>
    </row>
    <row r="29" spans="1:10" ht="14.25" customHeight="1">
      <c r="A29" s="2" t="s">
        <v>28</v>
      </c>
      <c r="H29" s="32">
        <v>6061</v>
      </c>
      <c r="I29" s="34">
        <v>11761</v>
      </c>
      <c r="J29" s="17"/>
    </row>
    <row r="30" spans="1:10" ht="14.25" customHeight="1">
      <c r="A30" s="2" t="s">
        <v>29</v>
      </c>
      <c r="H30" s="32">
        <v>13603</v>
      </c>
      <c r="I30" s="34">
        <v>10207</v>
      </c>
      <c r="J30" s="17"/>
    </row>
    <row r="31" spans="1:10" ht="14.25" customHeight="1">
      <c r="A31" s="4"/>
      <c r="B31" s="4"/>
      <c r="C31" s="4"/>
      <c r="D31" s="4"/>
      <c r="E31" s="4"/>
      <c r="F31" s="4"/>
      <c r="G31" s="4"/>
      <c r="H31" s="36">
        <f>SUM(H27:H30)</f>
        <v>329583</v>
      </c>
      <c r="I31" s="29">
        <f>SUM(I27:I30)</f>
        <v>348163</v>
      </c>
      <c r="J31" s="17"/>
    </row>
    <row r="32" spans="8:9" s="4" customFormat="1" ht="2.25" customHeight="1">
      <c r="H32" s="15"/>
      <c r="I32" s="15"/>
    </row>
    <row r="33" spans="1:10" ht="14.25" customHeight="1">
      <c r="A33" s="112" t="s">
        <v>30</v>
      </c>
      <c r="B33" s="22"/>
      <c r="C33" s="22"/>
      <c r="D33" s="22"/>
      <c r="E33" s="22"/>
      <c r="F33" s="22"/>
      <c r="G33" s="22"/>
      <c r="H33" s="113">
        <f>H24-H31</f>
        <v>1027969</v>
      </c>
      <c r="I33" s="113">
        <f>I24-I31</f>
        <v>965530</v>
      </c>
      <c r="J33" s="22"/>
    </row>
    <row r="34" spans="1:10" ht="1.5" customHeight="1">
      <c r="A34" s="19"/>
      <c r="B34" s="20"/>
      <c r="C34" s="20"/>
      <c r="D34" s="20"/>
      <c r="E34" s="20"/>
      <c r="F34" s="20"/>
      <c r="G34" s="20"/>
      <c r="H34" s="21"/>
      <c r="I34" s="21"/>
      <c r="J34" s="22"/>
    </row>
    <row r="35" spans="1:9" ht="14.25" customHeight="1" thickBot="1">
      <c r="A35" s="10"/>
      <c r="B35" s="10"/>
      <c r="C35" s="10"/>
      <c r="D35" s="10"/>
      <c r="E35" s="10"/>
      <c r="F35" s="10"/>
      <c r="G35" s="10"/>
      <c r="H35" s="23">
        <f>SUM(H11:H16)+H33</f>
        <v>1771688</v>
      </c>
      <c r="I35" s="23">
        <f>SUM(I11:I16)+I33</f>
        <v>1708136</v>
      </c>
    </row>
    <row r="36" spans="1:9" ht="15.75" customHeight="1">
      <c r="A36" s="5" t="s">
        <v>31</v>
      </c>
      <c r="H36" s="25"/>
      <c r="I36" s="15"/>
    </row>
    <row r="37" spans="1:9" ht="14.25" customHeight="1">
      <c r="A37" s="2" t="s">
        <v>32</v>
      </c>
      <c r="H37" s="25">
        <v>815610</v>
      </c>
      <c r="I37" s="15">
        <v>801315</v>
      </c>
    </row>
    <row r="38" spans="1:9" ht="14.25" customHeight="1">
      <c r="A38" s="2" t="s">
        <v>129</v>
      </c>
      <c r="H38" s="25">
        <v>203160</v>
      </c>
      <c r="I38" s="15">
        <v>192817</v>
      </c>
    </row>
    <row r="39" spans="1:9" ht="14.25" customHeight="1">
      <c r="A39" s="2" t="s">
        <v>130</v>
      </c>
      <c r="H39" s="25">
        <v>-1011</v>
      </c>
      <c r="I39" s="15">
        <v>350</v>
      </c>
    </row>
    <row r="40" spans="1:9" ht="14.25" customHeight="1">
      <c r="A40" s="2" t="s">
        <v>221</v>
      </c>
      <c r="H40" s="15">
        <v>233299</v>
      </c>
      <c r="I40" s="15">
        <v>240702</v>
      </c>
    </row>
    <row r="41" spans="1:9" ht="14.25" customHeight="1">
      <c r="A41" s="2" t="s">
        <v>111</v>
      </c>
      <c r="H41" s="16">
        <v>655234</v>
      </c>
      <c r="I41" s="16">
        <v>580027</v>
      </c>
    </row>
    <row r="42" spans="1:9" ht="14.25" customHeight="1">
      <c r="A42" s="2" t="s">
        <v>223</v>
      </c>
      <c r="H42" s="25">
        <f>SUM(H37:H41)</f>
        <v>1906292</v>
      </c>
      <c r="I42" s="25">
        <f>SUM(I37:I41)</f>
        <v>1815211</v>
      </c>
    </row>
    <row r="43" spans="1:9" ht="14.25" customHeight="1">
      <c r="A43" s="2" t="s">
        <v>131</v>
      </c>
      <c r="H43" s="15">
        <v>-207287</v>
      </c>
      <c r="I43" s="15">
        <v>-206089</v>
      </c>
    </row>
    <row r="44" spans="1:9" ht="14.25" customHeight="1">
      <c r="A44" s="2" t="s">
        <v>197</v>
      </c>
      <c r="H44" s="16">
        <v>-50439</v>
      </c>
      <c r="I44" s="16">
        <v>-35348</v>
      </c>
    </row>
    <row r="45" spans="1:9" ht="14.25" customHeight="1">
      <c r="A45" s="2" t="s">
        <v>230</v>
      </c>
      <c r="H45" s="25">
        <f>SUM(H42:H44)</f>
        <v>1648566</v>
      </c>
      <c r="I45" s="25">
        <f>SUM(I42:I44)</f>
        <v>1573774</v>
      </c>
    </row>
    <row r="46" spans="1:9" ht="14.25" customHeight="1">
      <c r="A46" s="2" t="s">
        <v>187</v>
      </c>
      <c r="H46" s="16">
        <v>-157472</v>
      </c>
      <c r="I46" s="16">
        <v>-155116</v>
      </c>
    </row>
    <row r="47" spans="1:9" ht="14.25" customHeight="1">
      <c r="A47" s="2" t="s">
        <v>232</v>
      </c>
      <c r="H47" s="25">
        <f>+H45+H46</f>
        <v>1491094</v>
      </c>
      <c r="I47" s="25">
        <f>+I45+I46</f>
        <v>1418658</v>
      </c>
    </row>
    <row r="48" spans="1:9" ht="14.25" customHeight="1">
      <c r="A48" s="2" t="s">
        <v>259</v>
      </c>
      <c r="H48" s="25">
        <v>1611</v>
      </c>
      <c r="I48" s="25">
        <v>1816</v>
      </c>
    </row>
    <row r="49" spans="1:9" ht="14.25" customHeight="1">
      <c r="A49" s="2" t="s">
        <v>132</v>
      </c>
      <c r="H49" s="25">
        <f>31109+7488</f>
        <v>38597</v>
      </c>
      <c r="I49" s="15">
        <v>38696</v>
      </c>
    </row>
    <row r="50" spans="1:9" ht="14.25" customHeight="1">
      <c r="A50" s="2" t="s">
        <v>231</v>
      </c>
      <c r="H50" s="2"/>
      <c r="I50" s="2"/>
    </row>
    <row r="51" spans="1:9" ht="14.25" customHeight="1">
      <c r="A51" s="2" t="s">
        <v>222</v>
      </c>
      <c r="H51" s="25">
        <f>239715+671</f>
        <v>240386</v>
      </c>
      <c r="I51" s="25">
        <v>248966</v>
      </c>
    </row>
    <row r="52" spans="8:9" ht="1.5" customHeight="1">
      <c r="H52" s="25"/>
      <c r="I52" s="15"/>
    </row>
    <row r="53" spans="1:9" ht="14.25" customHeight="1" thickBot="1">
      <c r="A53" s="26"/>
      <c r="B53" s="26"/>
      <c r="C53" s="26"/>
      <c r="D53" s="26"/>
      <c r="E53" s="26"/>
      <c r="F53" s="26"/>
      <c r="G53" s="26"/>
      <c r="H53" s="24">
        <f>SUM(H47:H51)</f>
        <v>1771688</v>
      </c>
      <c r="I53" s="24">
        <f>SUM(I47:I51)</f>
        <v>1708136</v>
      </c>
    </row>
    <row r="54" spans="8:9" ht="1.5" customHeight="1">
      <c r="H54" s="25"/>
      <c r="I54" s="15"/>
    </row>
    <row r="55" spans="1:9" ht="15.75" customHeight="1">
      <c r="A55" s="2" t="s">
        <v>229</v>
      </c>
      <c r="H55" s="111">
        <f>($H$45-$H$15-$H$16-H40)/($H$37-35150)</f>
        <v>1.0293352638187736</v>
      </c>
      <c r="I55" s="111">
        <f>($I$45-$I$15-$I$16-I40)/($I$37-34850)</f>
        <v>0.939731103181489</v>
      </c>
    </row>
    <row r="56" spans="4:9" ht="15.75" customHeight="1">
      <c r="D56" s="2" t="s">
        <v>227</v>
      </c>
      <c r="H56" s="111">
        <f>($H$45-$H$15-$H$16)/($H$37-35150+((527575)/1.2))</f>
        <v>0.8496426881001442</v>
      </c>
      <c r="I56" s="111">
        <f>($I$45-$I$15-$I$16)/($I$37-34850+((537771)/1.2))</f>
        <v>0.7911798667470767</v>
      </c>
    </row>
    <row r="57" spans="1:9" ht="14.25" customHeight="1">
      <c r="A57" s="2" t="s">
        <v>106</v>
      </c>
      <c r="D57" s="2" t="s">
        <v>228</v>
      </c>
      <c r="H57" s="111">
        <f>(+$H$45-H40)/($H$37-35150)</f>
        <v>1.813375445250237</v>
      </c>
      <c r="I57" s="111">
        <f>(+$I$45-I40)/($I$37-34850)</f>
        <v>1.739247062814349</v>
      </c>
    </row>
    <row r="58" spans="4:9" ht="14.25" customHeight="1">
      <c r="D58" s="2" t="s">
        <v>227</v>
      </c>
      <c r="H58" s="111">
        <f>+$H$45/($H$37-35150+((527575)/1.2))</f>
        <v>1.3511663947184909</v>
      </c>
      <c r="I58" s="111">
        <f>+$I$45/($I$37-34850+((537771)/1.2))</f>
        <v>1.2957058144297644</v>
      </c>
    </row>
    <row r="59" spans="8:9" ht="7.5" customHeight="1">
      <c r="H59" s="111"/>
      <c r="I59" s="159"/>
    </row>
    <row r="60" spans="1:9" ht="14.25" customHeight="1">
      <c r="A60" s="2" t="s">
        <v>240</v>
      </c>
      <c r="H60" s="111"/>
      <c r="I60" s="159"/>
    </row>
    <row r="61" spans="1:9" ht="14.25" customHeight="1">
      <c r="A61" s="2" t="s">
        <v>245</v>
      </c>
      <c r="H61" s="111"/>
      <c r="I61" s="159"/>
    </row>
    <row r="62" spans="1:9" ht="14.25" customHeight="1">
      <c r="A62" s="2" t="s">
        <v>246</v>
      </c>
      <c r="H62" s="111"/>
      <c r="I62" s="159"/>
    </row>
    <row r="63" spans="1:9" ht="14.25" customHeight="1">
      <c r="A63" s="2" t="s">
        <v>247</v>
      </c>
      <c r="H63" s="111"/>
      <c r="I63" s="159"/>
    </row>
    <row r="64" spans="1:9" ht="14.25" customHeight="1">
      <c r="A64" s="2" t="s">
        <v>248</v>
      </c>
      <c r="H64" s="111"/>
      <c r="I64" s="159"/>
    </row>
    <row r="65" spans="8:9" ht="4.5" customHeight="1">
      <c r="H65" s="111"/>
      <c r="I65" s="159"/>
    </row>
    <row r="66" spans="1:9" ht="14.25" customHeight="1">
      <c r="A66" s="2" t="s">
        <v>241</v>
      </c>
      <c r="H66" s="111"/>
      <c r="I66" s="159"/>
    </row>
    <row r="67" spans="1:9" ht="14.25" customHeight="1">
      <c r="A67" s="2" t="s">
        <v>242</v>
      </c>
      <c r="H67" s="111"/>
      <c r="I67" s="159"/>
    </row>
    <row r="68" spans="1:9" ht="14.25" customHeight="1">
      <c r="A68" s="2" t="s">
        <v>243</v>
      </c>
      <c r="H68" s="111"/>
      <c r="I68" s="159"/>
    </row>
    <row r="69" spans="1:9" ht="14.25" customHeight="1">
      <c r="A69" s="2" t="s">
        <v>244</v>
      </c>
      <c r="H69" s="111"/>
      <c r="I69" s="159"/>
    </row>
    <row r="70" spans="8:9" ht="1.5" customHeight="1">
      <c r="H70" s="111"/>
      <c r="I70" s="159"/>
    </row>
    <row r="71" spans="1:9" ht="15">
      <c r="A71" s="5" t="s">
        <v>188</v>
      </c>
      <c r="H71" s="25"/>
      <c r="I71" s="15"/>
    </row>
    <row r="72" spans="8:9" ht="15">
      <c r="H72" s="115">
        <f>+H53-H35</f>
        <v>0</v>
      </c>
      <c r="I72" s="115">
        <f>+I53-I35</f>
        <v>0</v>
      </c>
    </row>
  </sheetData>
  <mergeCells count="1">
    <mergeCell ref="H7:I7"/>
  </mergeCells>
  <printOptions/>
  <pageMargins left="0.75" right="0.49" top="0.86" bottom="0.81" header="0.5" footer="0.5"/>
  <pageSetup horizontalDpi="600" verticalDpi="600" orientation="portrait" paperSize="9" scale="85" r:id="rId1"/>
  <headerFooter alignWithMargins="0">
    <oddHeader>&amp;R&amp;"Arial,Bold"Berjaya Sports Toto Berhad&amp;U
&amp;9&amp;U(&amp;"Arial,Regular"Company No. 9109-K)
Quarterly Report 31-7-2003</oddHeader>
    <oddFooter>&amp;R&amp;"Arial,Bold"   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M69"/>
  <sheetViews>
    <sheetView showGridLines="0" workbookViewId="0" topLeftCell="A14">
      <selection activeCell="I21" sqref="I21"/>
    </sheetView>
  </sheetViews>
  <sheetFormatPr defaultColWidth="9.140625" defaultRowHeight="12.75"/>
  <cols>
    <col min="1" max="3" width="7.8515625" style="2" customWidth="1"/>
    <col min="4" max="4" width="6.421875" style="2" customWidth="1"/>
    <col min="5" max="5" width="5.140625" style="2" customWidth="1"/>
    <col min="6" max="6" width="8.57421875" style="2" customWidth="1"/>
    <col min="7" max="7" width="9.7109375" style="27" customWidth="1"/>
    <col min="8" max="8" width="13.00390625" style="27" customWidth="1"/>
    <col min="9" max="10" width="10.8515625" style="2" customWidth="1"/>
    <col min="11" max="11" width="10.140625" style="2" customWidth="1"/>
    <col min="12" max="16384" width="9.140625" style="2" customWidth="1"/>
  </cols>
  <sheetData>
    <row r="4" ht="10.5" customHeight="1"/>
    <row r="5" ht="15">
      <c r="A5" s="5" t="str">
        <f>PL!A5</f>
        <v>UNAUDITED INTERIM FINANCIAL REPORT FOR THE PERIOD ENDED 31 JULY 2003</v>
      </c>
    </row>
    <row r="6" ht="5.25" customHeight="1"/>
    <row r="7" ht="15">
      <c r="A7" s="5" t="s">
        <v>105</v>
      </c>
    </row>
    <row r="8" ht="15">
      <c r="A8" s="5"/>
    </row>
    <row r="9" spans="1:8" ht="15">
      <c r="A9" s="5"/>
      <c r="G9" s="103"/>
      <c r="H9" s="2"/>
    </row>
    <row r="10" spans="1:10" ht="15">
      <c r="A10" s="5"/>
      <c r="H10" s="166" t="s">
        <v>251</v>
      </c>
      <c r="I10" s="166"/>
      <c r="J10" s="166"/>
    </row>
    <row r="11" spans="6:11" ht="15">
      <c r="F11" s="101" t="s">
        <v>90</v>
      </c>
      <c r="G11" s="101" t="s">
        <v>133</v>
      </c>
      <c r="H11" s="160" t="s">
        <v>250</v>
      </c>
      <c r="I11" s="101" t="s">
        <v>33</v>
      </c>
      <c r="J11" s="102"/>
      <c r="K11" s="101"/>
    </row>
    <row r="12" spans="6:11" ht="15">
      <c r="F12" s="101" t="s">
        <v>91</v>
      </c>
      <c r="G12" s="101" t="s">
        <v>134</v>
      </c>
      <c r="H12" s="160" t="s">
        <v>249</v>
      </c>
      <c r="I12" s="101" t="s">
        <v>36</v>
      </c>
      <c r="J12" s="101" t="s">
        <v>34</v>
      </c>
      <c r="K12" s="101" t="s">
        <v>35</v>
      </c>
    </row>
    <row r="13" spans="6:11" ht="15">
      <c r="F13" s="101" t="s">
        <v>13</v>
      </c>
      <c r="G13" s="101" t="s">
        <v>13</v>
      </c>
      <c r="H13" s="101" t="s">
        <v>13</v>
      </c>
      <c r="I13" s="101" t="s">
        <v>13</v>
      </c>
      <c r="J13" s="101" t="s">
        <v>13</v>
      </c>
      <c r="K13" s="101" t="s">
        <v>13</v>
      </c>
    </row>
    <row r="14" ht="15">
      <c r="F14" s="27"/>
    </row>
    <row r="15" spans="1:11" ht="15">
      <c r="A15" s="144" t="s">
        <v>262</v>
      </c>
      <c r="B15" s="144"/>
      <c r="F15" s="83">
        <v>801315</v>
      </c>
      <c r="G15" s="83">
        <v>-206089</v>
      </c>
      <c r="H15" s="83">
        <v>240702</v>
      </c>
      <c r="I15" s="83">
        <f>192817-35348+350</f>
        <v>157819</v>
      </c>
      <c r="J15" s="83">
        <v>580027</v>
      </c>
      <c r="K15" s="83">
        <f>SUM(F15:J15)</f>
        <v>1573774</v>
      </c>
    </row>
    <row r="16" spans="1:11" ht="12" customHeight="1">
      <c r="A16" s="144"/>
      <c r="B16" s="144"/>
      <c r="F16" s="81"/>
      <c r="G16" s="81"/>
      <c r="H16" s="53"/>
      <c r="I16" s="39"/>
      <c r="J16" s="39"/>
      <c r="K16" s="39"/>
    </row>
    <row r="17" spans="1:11" ht="15">
      <c r="A17" s="150" t="s">
        <v>194</v>
      </c>
      <c r="B17" s="144"/>
      <c r="F17" s="83">
        <f>4650+9645</f>
        <v>14295</v>
      </c>
      <c r="G17" s="81">
        <v>0</v>
      </c>
      <c r="H17" s="53">
        <v>0</v>
      </c>
      <c r="I17" s="69">
        <f>8414+1929</f>
        <v>10343</v>
      </c>
      <c r="J17" s="39">
        <v>0</v>
      </c>
      <c r="K17" s="39">
        <f>SUM(F17:J17)</f>
        <v>24638</v>
      </c>
    </row>
    <row r="18" spans="1:8" ht="15">
      <c r="A18" s="150" t="s">
        <v>252</v>
      </c>
      <c r="B18" s="144"/>
      <c r="G18" s="2"/>
      <c r="H18" s="2"/>
    </row>
    <row r="19" spans="1:11" ht="15">
      <c r="A19" s="150"/>
      <c r="B19" s="150" t="s">
        <v>315</v>
      </c>
      <c r="F19" s="83">
        <v>0</v>
      </c>
      <c r="G19" s="81">
        <v>0</v>
      </c>
      <c r="H19" s="53">
        <v>-7403</v>
      </c>
      <c r="I19" s="69">
        <v>0</v>
      </c>
      <c r="J19" s="39">
        <v>0</v>
      </c>
      <c r="K19" s="39">
        <f>SUM(F19:J19)</f>
        <v>-7403</v>
      </c>
    </row>
    <row r="20" spans="1:11" ht="15">
      <c r="A20" s="4" t="s">
        <v>195</v>
      </c>
      <c r="B20" s="4"/>
      <c r="C20" s="4"/>
      <c r="D20" s="4"/>
      <c r="E20" s="4"/>
      <c r="F20" s="83">
        <v>0</v>
      </c>
      <c r="G20" s="83">
        <v>-1198</v>
      </c>
      <c r="H20" s="53">
        <v>0</v>
      </c>
      <c r="I20" s="69">
        <v>0</v>
      </c>
      <c r="J20" s="69">
        <v>0</v>
      </c>
      <c r="K20" s="39">
        <f>SUM(F20:J20)</f>
        <v>-1198</v>
      </c>
    </row>
    <row r="21" spans="1:11" ht="15">
      <c r="A21" s="4" t="s">
        <v>196</v>
      </c>
      <c r="B21" s="4"/>
      <c r="C21" s="4"/>
      <c r="D21" s="4"/>
      <c r="E21" s="4"/>
      <c r="F21" s="83">
        <v>0</v>
      </c>
      <c r="G21" s="83">
        <v>0</v>
      </c>
      <c r="H21" s="53">
        <v>0</v>
      </c>
      <c r="I21" s="69">
        <v>-15091</v>
      </c>
      <c r="J21" s="69">
        <v>0</v>
      </c>
      <c r="K21" s="39">
        <f>SUM(F21:J21)</f>
        <v>-15091</v>
      </c>
    </row>
    <row r="22" spans="1:11" ht="15">
      <c r="A22" s="4" t="s">
        <v>182</v>
      </c>
      <c r="B22" s="4"/>
      <c r="C22" s="4"/>
      <c r="D22" s="4"/>
      <c r="E22" s="4"/>
      <c r="F22" s="83"/>
      <c r="G22" s="83"/>
      <c r="H22" s="53"/>
      <c r="I22" s="69"/>
      <c r="J22" s="69"/>
      <c r="K22" s="39"/>
    </row>
    <row r="23" spans="1:11" ht="15">
      <c r="A23" s="4"/>
      <c r="B23" s="4" t="s">
        <v>183</v>
      </c>
      <c r="C23" s="4"/>
      <c r="D23" s="4"/>
      <c r="E23" s="4"/>
      <c r="F23" s="83">
        <v>0</v>
      </c>
      <c r="G23" s="83">
        <v>0</v>
      </c>
      <c r="H23" s="53">
        <v>0</v>
      </c>
      <c r="I23" s="69">
        <f>-1414+53</f>
        <v>-1361</v>
      </c>
      <c r="J23" s="69">
        <v>0</v>
      </c>
      <c r="K23" s="39">
        <f>SUM(F23:J23)</f>
        <v>-1361</v>
      </c>
    </row>
    <row r="24" spans="1:11" ht="15">
      <c r="A24" s="6" t="s">
        <v>166</v>
      </c>
      <c r="B24" s="6"/>
      <c r="C24" s="6"/>
      <c r="D24" s="6"/>
      <c r="E24" s="6"/>
      <c r="F24" s="99">
        <v>0</v>
      </c>
      <c r="G24" s="99">
        <v>0</v>
      </c>
      <c r="H24" s="158">
        <v>0</v>
      </c>
      <c r="I24" s="44">
        <v>0</v>
      </c>
      <c r="J24" s="44">
        <f>+PL!H28</f>
        <v>75207</v>
      </c>
      <c r="K24" s="44">
        <f>SUM(I24:J24)</f>
        <v>75207</v>
      </c>
    </row>
    <row r="25" spans="6:11" ht="3.75" customHeight="1">
      <c r="F25" s="27"/>
      <c r="H25" s="53"/>
      <c r="I25" s="39"/>
      <c r="J25" s="39"/>
      <c r="K25" s="39"/>
    </row>
    <row r="26" spans="1:11" ht="15">
      <c r="A26" s="167" t="str">
        <f>CONCATENATE("At ",TEXT('BS'!H8,"dd mmm yyyy"))</f>
        <v>At 31-7-2003</v>
      </c>
      <c r="B26" s="167"/>
      <c r="F26" s="39">
        <f aca="true" t="shared" si="0" ref="F26:K26">SUM(F15:F24)</f>
        <v>815610</v>
      </c>
      <c r="G26" s="39">
        <f t="shared" si="0"/>
        <v>-207287</v>
      </c>
      <c r="H26" s="39">
        <f t="shared" si="0"/>
        <v>233299</v>
      </c>
      <c r="I26" s="39">
        <f t="shared" si="0"/>
        <v>151710</v>
      </c>
      <c r="J26" s="39">
        <f t="shared" si="0"/>
        <v>655234</v>
      </c>
      <c r="K26" s="39">
        <f t="shared" si="0"/>
        <v>1648566</v>
      </c>
    </row>
    <row r="27" spans="1:11" ht="4.5" customHeight="1">
      <c r="A27" s="6"/>
      <c r="B27" s="6"/>
      <c r="C27" s="6"/>
      <c r="D27" s="6"/>
      <c r="E27" s="6"/>
      <c r="F27" s="98"/>
      <c r="G27" s="98"/>
      <c r="H27" s="158"/>
      <c r="I27" s="44"/>
      <c r="J27" s="44"/>
      <c r="K27" s="44"/>
    </row>
    <row r="28" spans="6:11" ht="15">
      <c r="F28" s="27"/>
      <c r="H28" s="53"/>
      <c r="I28" s="39"/>
      <c r="J28" s="39"/>
      <c r="K28" s="39"/>
    </row>
    <row r="29" spans="1:11" ht="4.5" customHeight="1">
      <c r="A29" s="4"/>
      <c r="B29" s="4"/>
      <c r="C29" s="4"/>
      <c r="D29" s="4"/>
      <c r="E29" s="4"/>
      <c r="F29" s="4"/>
      <c r="G29" s="60"/>
      <c r="H29" s="53"/>
      <c r="I29" s="69"/>
      <c r="J29" s="69"/>
      <c r="K29" s="69"/>
    </row>
    <row r="30" spans="1:11" ht="16.5" customHeight="1">
      <c r="A30" s="4"/>
      <c r="B30" s="4"/>
      <c r="C30" s="4"/>
      <c r="D30" s="4"/>
      <c r="E30" s="4"/>
      <c r="F30" s="4"/>
      <c r="G30" s="60"/>
      <c r="H30" s="53"/>
      <c r="I30" s="69"/>
      <c r="J30" s="69"/>
      <c r="K30" s="69"/>
    </row>
    <row r="31" spans="1:11" ht="15" customHeight="1">
      <c r="A31" s="4"/>
      <c r="B31" s="4"/>
      <c r="C31" s="4"/>
      <c r="D31" s="4"/>
      <c r="E31" s="4"/>
      <c r="F31" s="4"/>
      <c r="G31" s="60"/>
      <c r="H31" s="53"/>
      <c r="I31" s="69"/>
      <c r="J31" s="69"/>
      <c r="K31" s="69"/>
    </row>
    <row r="32" spans="1:11" ht="15">
      <c r="A32" s="2" t="s">
        <v>263</v>
      </c>
      <c r="G32" s="2"/>
      <c r="H32" s="2"/>
      <c r="J32" s="77"/>
      <c r="K32" s="39"/>
    </row>
    <row r="33" spans="1:11" ht="15">
      <c r="A33" s="2" t="s">
        <v>266</v>
      </c>
      <c r="G33" s="2"/>
      <c r="H33" s="2"/>
      <c r="J33" s="77"/>
      <c r="K33" s="39"/>
    </row>
    <row r="34" spans="8:11" ht="15">
      <c r="H34" s="53"/>
      <c r="I34" s="39"/>
      <c r="J34" s="39"/>
      <c r="K34" s="39"/>
    </row>
    <row r="35" spans="8:11" ht="15.75" customHeight="1">
      <c r="H35" s="53"/>
      <c r="I35" s="39"/>
      <c r="J35" s="39"/>
      <c r="K35" s="39"/>
    </row>
    <row r="36" spans="1:11" ht="15">
      <c r="A36" s="5" t="s">
        <v>188</v>
      </c>
      <c r="H36" s="53"/>
      <c r="I36" s="39"/>
      <c r="J36" s="39"/>
      <c r="K36" s="39"/>
    </row>
    <row r="37" spans="8:11" ht="11.25" customHeight="1">
      <c r="H37" s="53"/>
      <c r="I37" s="39"/>
      <c r="J37" s="39"/>
      <c r="K37" s="39"/>
    </row>
    <row r="38" spans="8:11" ht="15">
      <c r="H38" s="53"/>
      <c r="I38" s="39"/>
      <c r="J38" s="39"/>
      <c r="K38" s="39"/>
    </row>
    <row r="39" spans="8:13" ht="15">
      <c r="H39" s="53"/>
      <c r="I39" s="39"/>
      <c r="J39" s="39"/>
      <c r="K39" s="53"/>
      <c r="L39" s="27"/>
      <c r="M39" s="27" t="s">
        <v>42</v>
      </c>
    </row>
    <row r="40" spans="9:11" ht="15">
      <c r="I40" s="39"/>
      <c r="J40" s="39"/>
      <c r="K40" s="39"/>
    </row>
    <row r="41" spans="9:11" ht="15">
      <c r="I41" s="39"/>
      <c r="J41" s="39"/>
      <c r="K41" s="39"/>
    </row>
    <row r="42" spans="9:11" ht="15">
      <c r="I42" s="39"/>
      <c r="J42" s="39"/>
      <c r="K42" s="39"/>
    </row>
    <row r="43" spans="9:11" ht="15">
      <c r="I43" s="39"/>
      <c r="J43" s="39"/>
      <c r="K43" s="39"/>
    </row>
    <row r="44" spans="9:11" ht="15">
      <c r="I44" s="39"/>
      <c r="J44" s="39"/>
      <c r="K44" s="39"/>
    </row>
    <row r="45" spans="9:11" ht="15">
      <c r="I45" s="39"/>
      <c r="J45" s="39"/>
      <c r="K45" s="39"/>
    </row>
    <row r="46" spans="9:11" ht="15">
      <c r="I46" s="39"/>
      <c r="J46" s="39"/>
      <c r="K46" s="39"/>
    </row>
    <row r="47" spans="9:11" ht="15">
      <c r="I47" s="39"/>
      <c r="J47" s="39"/>
      <c r="K47" s="39"/>
    </row>
    <row r="48" spans="9:11" ht="15">
      <c r="I48" s="39"/>
      <c r="J48" s="39"/>
      <c r="K48" s="39"/>
    </row>
    <row r="49" spans="9:11" ht="15">
      <c r="I49" s="39"/>
      <c r="J49" s="39"/>
      <c r="K49" s="39"/>
    </row>
    <row r="50" spans="9:11" ht="15">
      <c r="I50" s="39"/>
      <c r="J50" s="39"/>
      <c r="K50" s="39"/>
    </row>
    <row r="51" spans="9:11" ht="15">
      <c r="I51" s="39"/>
      <c r="J51" s="39"/>
      <c r="K51" s="39"/>
    </row>
    <row r="52" spans="9:11" ht="15">
      <c r="I52" s="39"/>
      <c r="J52" s="39"/>
      <c r="K52" s="39"/>
    </row>
    <row r="53" spans="9:11" ht="15">
      <c r="I53" s="39"/>
      <c r="J53" s="39"/>
      <c r="K53" s="39"/>
    </row>
    <row r="54" spans="9:11" ht="15">
      <c r="I54" s="39"/>
      <c r="J54" s="39"/>
      <c r="K54" s="39"/>
    </row>
    <row r="55" spans="9:11" ht="15">
      <c r="I55" s="39"/>
      <c r="J55" s="39"/>
      <c r="K55" s="39"/>
    </row>
    <row r="56" spans="9:11" ht="15">
      <c r="I56" s="39"/>
      <c r="J56" s="39"/>
      <c r="K56" s="39"/>
    </row>
    <row r="57" spans="9:11" ht="15">
      <c r="I57" s="39"/>
      <c r="J57" s="39"/>
      <c r="K57" s="39"/>
    </row>
    <row r="58" spans="9:11" ht="15">
      <c r="I58" s="39"/>
      <c r="J58" s="39"/>
      <c r="K58" s="39"/>
    </row>
    <row r="59" spans="9:11" ht="15">
      <c r="I59" s="39"/>
      <c r="J59" s="39"/>
      <c r="K59" s="39"/>
    </row>
    <row r="60" spans="9:11" ht="15">
      <c r="I60" s="39"/>
      <c r="J60" s="39"/>
      <c r="K60" s="39"/>
    </row>
    <row r="61" spans="9:11" ht="15">
      <c r="I61" s="39"/>
      <c r="J61" s="39"/>
      <c r="K61" s="39"/>
    </row>
    <row r="62" spans="9:11" ht="15">
      <c r="I62" s="39"/>
      <c r="J62" s="39"/>
      <c r="K62" s="39"/>
    </row>
    <row r="63" spans="9:11" ht="15">
      <c r="I63" s="39"/>
      <c r="J63" s="39"/>
      <c r="K63" s="39"/>
    </row>
    <row r="64" spans="9:11" ht="15">
      <c r="I64" s="39"/>
      <c r="J64" s="39"/>
      <c r="K64" s="39"/>
    </row>
    <row r="65" spans="9:11" ht="15">
      <c r="I65" s="39"/>
      <c r="J65" s="39"/>
      <c r="K65" s="39"/>
    </row>
    <row r="66" spans="9:11" ht="15">
      <c r="I66" s="39"/>
      <c r="J66" s="39"/>
      <c r="K66" s="39"/>
    </row>
    <row r="67" spans="9:11" ht="15">
      <c r="I67" s="39"/>
      <c r="J67" s="39"/>
      <c r="K67" s="39"/>
    </row>
    <row r="68" spans="9:11" ht="15">
      <c r="I68" s="39"/>
      <c r="J68" s="39"/>
      <c r="K68" s="39"/>
    </row>
    <row r="69" spans="9:11" ht="15">
      <c r="I69" s="39"/>
      <c r="J69" s="39"/>
      <c r="K69" s="39"/>
    </row>
  </sheetData>
  <mergeCells count="2">
    <mergeCell ref="H10:J10"/>
    <mergeCell ref="A26:B26"/>
  </mergeCells>
  <printOptions/>
  <pageMargins left="0.75" right="0.49" top="0.86" bottom="0.81" header="0.5" footer="0.5"/>
  <pageSetup horizontalDpi="600" verticalDpi="600" orientation="portrait" paperSize="9" scale="93" r:id="rId1"/>
  <headerFooter alignWithMargins="0">
    <oddHeader>&amp;R&amp;"Arial,Bold"Berjaya Sports Toto Berhad&amp;U
&amp;9&amp;U(&amp;"Arial,Regular"Company No. 9109-K)
Quarter Report 31-7-2003</oddHeader>
    <oddFooter>&amp;R&amp;"Arial,Bold"    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K58"/>
  <sheetViews>
    <sheetView showGridLines="0" workbookViewId="0" topLeftCell="A40">
      <selection activeCell="A40" sqref="A40"/>
    </sheetView>
  </sheetViews>
  <sheetFormatPr defaultColWidth="9.140625" defaultRowHeight="12.75"/>
  <cols>
    <col min="1" max="1" width="10.140625" style="2" bestFit="1" customWidth="1"/>
    <col min="2" max="2" width="9.140625" style="2" customWidth="1"/>
    <col min="3" max="3" width="8.57421875" style="2" customWidth="1"/>
    <col min="4" max="6" width="9.140625" style="2" customWidth="1"/>
    <col min="7" max="7" width="8.421875" style="2" customWidth="1"/>
    <col min="8" max="8" width="14.7109375" style="2" customWidth="1"/>
    <col min="9" max="9" width="0.85546875" style="2" customWidth="1"/>
    <col min="10" max="10" width="14.7109375" style="72" customWidth="1"/>
    <col min="11" max="16384" width="9.140625" style="2" customWidth="1"/>
  </cols>
  <sheetData>
    <row r="2" ht="3.75" customHeight="1"/>
    <row r="3" ht="0.75" customHeight="1" hidden="1"/>
    <row r="4" ht="15">
      <c r="A4" s="5" t="str">
        <f>PL!A5</f>
        <v>UNAUDITED INTERIM FINANCIAL REPORT FOR THE PERIOD ENDED 31 JULY 2003</v>
      </c>
    </row>
    <row r="5" spans="1:10" s="4" customFormat="1" ht="15.75" thickBot="1">
      <c r="A5" s="156" t="s">
        <v>104</v>
      </c>
      <c r="B5" s="10"/>
      <c r="C5" s="10"/>
      <c r="D5" s="10"/>
      <c r="E5" s="10"/>
      <c r="F5" s="10"/>
      <c r="G5" s="10"/>
      <c r="H5" s="10"/>
      <c r="I5" s="10"/>
      <c r="J5" s="157"/>
    </row>
    <row r="6" spans="1:10" ht="15">
      <c r="A6" s="4"/>
      <c r="B6" s="4"/>
      <c r="C6" s="4"/>
      <c r="D6" s="4"/>
      <c r="E6" s="4"/>
      <c r="F6" s="4"/>
      <c r="G6" s="4"/>
      <c r="H6" s="12"/>
      <c r="I6" s="12"/>
      <c r="J6" s="12" t="s">
        <v>265</v>
      </c>
    </row>
    <row r="7" spans="1:10" ht="15">
      <c r="A7" s="4"/>
      <c r="B7" s="4"/>
      <c r="C7" s="4"/>
      <c r="D7" s="4"/>
      <c r="E7" s="4"/>
      <c r="F7" s="4"/>
      <c r="G7" s="4"/>
      <c r="H7" s="12"/>
      <c r="I7" s="12"/>
      <c r="J7" s="12" t="s">
        <v>257</v>
      </c>
    </row>
    <row r="8" spans="1:10" ht="17.25" customHeight="1" thickBot="1">
      <c r="A8" s="10"/>
      <c r="B8" s="10"/>
      <c r="C8" s="10"/>
      <c r="D8" s="10"/>
      <c r="E8" s="10"/>
      <c r="F8" s="10"/>
      <c r="G8" s="10"/>
      <c r="H8" s="1"/>
      <c r="I8" s="1"/>
      <c r="J8" s="1" t="s">
        <v>13</v>
      </c>
    </row>
    <row r="9" spans="8:10" ht="1.5" customHeight="1">
      <c r="H9" s="94"/>
      <c r="I9" s="94"/>
      <c r="J9" s="94"/>
    </row>
    <row r="10" spans="1:10" ht="15">
      <c r="A10" s="5" t="s">
        <v>203</v>
      </c>
      <c r="H10" s="94"/>
      <c r="I10" s="94"/>
      <c r="J10" s="94"/>
    </row>
    <row r="11" spans="1:10" ht="15">
      <c r="A11" s="2" t="s">
        <v>213</v>
      </c>
      <c r="H11" s="94"/>
      <c r="I11" s="94"/>
      <c r="J11" s="94">
        <v>639126</v>
      </c>
    </row>
    <row r="12" spans="1:10" ht="15">
      <c r="A12" s="2" t="s">
        <v>236</v>
      </c>
      <c r="H12" s="94"/>
      <c r="I12" s="94"/>
      <c r="J12" s="94"/>
    </row>
    <row r="13" spans="2:10" ht="15">
      <c r="B13" s="2" t="s">
        <v>235</v>
      </c>
      <c r="H13" s="94"/>
      <c r="I13" s="94"/>
      <c r="J13" s="94">
        <f>-454565-83275-31294</f>
        <v>-569134</v>
      </c>
    </row>
    <row r="14" spans="1:10" ht="15">
      <c r="A14" s="2" t="s">
        <v>204</v>
      </c>
      <c r="H14" s="154"/>
      <c r="I14" s="94"/>
      <c r="J14" s="94">
        <v>685</v>
      </c>
    </row>
    <row r="15" spans="1:10" ht="15">
      <c r="A15" s="5" t="s">
        <v>118</v>
      </c>
      <c r="B15" s="5"/>
      <c r="C15" s="5"/>
      <c r="D15" s="5"/>
      <c r="E15" s="5"/>
      <c r="F15" s="5"/>
      <c r="G15" s="5"/>
      <c r="H15" s="154"/>
      <c r="I15" s="154"/>
      <c r="J15" s="153">
        <f>SUM(J11:J14)</f>
        <v>70677</v>
      </c>
    </row>
    <row r="16" spans="1:10" ht="3" customHeight="1">
      <c r="A16" s="5"/>
      <c r="B16" s="5"/>
      <c r="C16" s="5"/>
      <c r="D16" s="5"/>
      <c r="E16" s="5"/>
      <c r="F16" s="5"/>
      <c r="G16" s="5"/>
      <c r="H16" s="154"/>
      <c r="I16" s="94"/>
      <c r="J16" s="94"/>
    </row>
    <row r="17" spans="1:10" ht="15">
      <c r="A17" s="5" t="s">
        <v>205</v>
      </c>
      <c r="B17" s="5"/>
      <c r="C17" s="5"/>
      <c r="D17" s="5"/>
      <c r="E17" s="5"/>
      <c r="F17" s="5"/>
      <c r="G17" s="5"/>
      <c r="H17" s="154"/>
      <c r="I17" s="94"/>
      <c r="J17" s="94"/>
    </row>
    <row r="18" spans="1:10" ht="15">
      <c r="A18" s="2" t="s">
        <v>214</v>
      </c>
      <c r="B18" s="5"/>
      <c r="C18" s="5"/>
      <c r="D18" s="5"/>
      <c r="E18" s="5"/>
      <c r="F18" s="5"/>
      <c r="G18" s="5"/>
      <c r="H18" s="94"/>
      <c r="I18" s="94"/>
      <c r="J18" s="94">
        <v>316</v>
      </c>
    </row>
    <row r="19" spans="1:10" ht="15">
      <c r="A19" s="2" t="s">
        <v>215</v>
      </c>
      <c r="B19" s="5"/>
      <c r="C19" s="5"/>
      <c r="D19" s="5"/>
      <c r="E19" s="5"/>
      <c r="F19" s="5"/>
      <c r="G19" s="5"/>
      <c r="H19" s="94"/>
      <c r="I19" s="94"/>
      <c r="J19" s="94">
        <v>-20340</v>
      </c>
    </row>
    <row r="20" spans="1:10" ht="15">
      <c r="A20" s="2" t="s">
        <v>206</v>
      </c>
      <c r="B20" s="5"/>
      <c r="C20" s="5"/>
      <c r="D20" s="5"/>
      <c r="E20" s="5"/>
      <c r="F20" s="5"/>
      <c r="G20" s="5"/>
      <c r="H20" s="94"/>
      <c r="I20" s="94"/>
      <c r="J20" s="94">
        <v>-1753</v>
      </c>
    </row>
    <row r="21" spans="1:10" ht="15">
      <c r="A21" s="2" t="s">
        <v>217</v>
      </c>
      <c r="B21" s="5"/>
      <c r="C21" s="5"/>
      <c r="D21" s="5"/>
      <c r="E21" s="5"/>
      <c r="F21" s="5"/>
      <c r="G21" s="5"/>
      <c r="H21" s="94"/>
      <c r="I21" s="94"/>
      <c r="J21" s="94">
        <v>147</v>
      </c>
    </row>
    <row r="22" spans="1:10" ht="15">
      <c r="A22" s="2" t="s">
        <v>238</v>
      </c>
      <c r="B22" s="5"/>
      <c r="C22" s="5"/>
      <c r="D22" s="5"/>
      <c r="E22" s="5"/>
      <c r="F22" s="5"/>
      <c r="G22" s="5"/>
      <c r="H22" s="94"/>
      <c r="I22" s="94"/>
      <c r="J22" s="94">
        <v>-805</v>
      </c>
    </row>
    <row r="23" spans="1:10" ht="15">
      <c r="A23" s="2" t="s">
        <v>218</v>
      </c>
      <c r="B23" s="5"/>
      <c r="C23" s="5"/>
      <c r="D23" s="5"/>
      <c r="E23" s="5"/>
      <c r="F23" s="5"/>
      <c r="G23" s="5"/>
      <c r="H23" s="154"/>
      <c r="I23" s="94"/>
      <c r="J23" s="94">
        <f>4525+335</f>
        <v>4860</v>
      </c>
    </row>
    <row r="24" spans="1:10" ht="15">
      <c r="A24" s="5" t="s">
        <v>340</v>
      </c>
      <c r="B24" s="5"/>
      <c r="C24" s="5"/>
      <c r="D24" s="5"/>
      <c r="E24" s="5"/>
      <c r="F24" s="5"/>
      <c r="G24" s="5"/>
      <c r="H24" s="154"/>
      <c r="I24" s="154"/>
      <c r="J24" s="153">
        <f>SUM(J18:J23)</f>
        <v>-17575</v>
      </c>
    </row>
    <row r="25" spans="1:10" ht="3.75" customHeight="1">
      <c r="A25" s="5"/>
      <c r="B25" s="5"/>
      <c r="C25" s="5"/>
      <c r="D25" s="5"/>
      <c r="E25" s="5"/>
      <c r="F25" s="5"/>
      <c r="G25" s="5"/>
      <c r="H25" s="154"/>
      <c r="I25" s="154"/>
      <c r="J25" s="154"/>
    </row>
    <row r="26" spans="1:10" ht="15">
      <c r="A26" s="5" t="s">
        <v>207</v>
      </c>
      <c r="B26" s="5"/>
      <c r="C26" s="5"/>
      <c r="D26" s="5"/>
      <c r="E26" s="5"/>
      <c r="F26" s="5"/>
      <c r="G26" s="5"/>
      <c r="H26" s="154"/>
      <c r="I26" s="154"/>
      <c r="J26" s="154"/>
    </row>
    <row r="27" spans="1:10" ht="15">
      <c r="A27" s="2" t="s">
        <v>208</v>
      </c>
      <c r="B27" s="5"/>
      <c r="C27" s="5"/>
      <c r="D27" s="5"/>
      <c r="E27" s="5"/>
      <c r="F27" s="5"/>
      <c r="G27" s="5"/>
      <c r="H27" s="154"/>
      <c r="I27" s="154"/>
      <c r="J27" s="154">
        <v>18269</v>
      </c>
    </row>
    <row r="28" spans="1:10" ht="15">
      <c r="A28" s="2" t="s">
        <v>336</v>
      </c>
      <c r="B28" s="5"/>
      <c r="C28" s="5"/>
      <c r="D28" s="5"/>
      <c r="E28" s="5"/>
      <c r="F28" s="5"/>
      <c r="G28" s="5"/>
      <c r="H28" s="154"/>
      <c r="I28" s="154"/>
      <c r="J28" s="154">
        <v>-5700</v>
      </c>
    </row>
    <row r="29" spans="1:10" ht="15">
      <c r="A29" s="2" t="s">
        <v>209</v>
      </c>
      <c r="B29" s="5"/>
      <c r="C29" s="5"/>
      <c r="D29" s="5"/>
      <c r="E29" s="5"/>
      <c r="F29" s="5"/>
      <c r="G29" s="5"/>
      <c r="H29" s="154"/>
      <c r="I29" s="154"/>
      <c r="J29" s="154">
        <v>-797</v>
      </c>
    </row>
    <row r="30" spans="1:10" ht="15">
      <c r="A30" s="2" t="s">
        <v>216</v>
      </c>
      <c r="B30" s="5"/>
      <c r="C30" s="5"/>
      <c r="D30" s="5"/>
      <c r="E30" s="5"/>
      <c r="F30" s="5"/>
      <c r="G30" s="5"/>
      <c r="H30" s="154"/>
      <c r="I30" s="154"/>
      <c r="J30" s="154">
        <v>-25737</v>
      </c>
    </row>
    <row r="31" spans="1:10" ht="15">
      <c r="A31" s="2" t="s">
        <v>239</v>
      </c>
      <c r="B31" s="5"/>
      <c r="C31" s="5"/>
      <c r="D31" s="5"/>
      <c r="E31" s="5"/>
      <c r="F31" s="5"/>
      <c r="G31" s="5"/>
      <c r="H31" s="154"/>
      <c r="I31" s="154"/>
      <c r="J31" s="154">
        <v>-575</v>
      </c>
    </row>
    <row r="32" spans="1:10" ht="15">
      <c r="A32" s="2" t="s">
        <v>210</v>
      </c>
      <c r="B32" s="5"/>
      <c r="C32" s="5"/>
      <c r="D32" s="5"/>
      <c r="E32" s="5"/>
      <c r="F32" s="5"/>
      <c r="G32" s="5"/>
      <c r="H32" s="154"/>
      <c r="I32" s="154"/>
      <c r="J32" s="154">
        <f>-594-J31</f>
        <v>-19</v>
      </c>
    </row>
    <row r="33" spans="1:10" ht="15">
      <c r="A33" s="8" t="s">
        <v>119</v>
      </c>
      <c r="B33" s="5"/>
      <c r="C33" s="5"/>
      <c r="D33" s="5"/>
      <c r="E33" s="5"/>
      <c r="F33" s="5"/>
      <c r="G33" s="5"/>
      <c r="H33" s="154"/>
      <c r="I33" s="154"/>
      <c r="J33" s="153">
        <f>SUM(J27:J32)</f>
        <v>-14559</v>
      </c>
    </row>
    <row r="34" spans="1:10" ht="3" customHeight="1">
      <c r="A34" s="74"/>
      <c r="B34" s="74"/>
      <c r="C34" s="74"/>
      <c r="D34" s="74"/>
      <c r="E34" s="74"/>
      <c r="F34" s="74"/>
      <c r="G34" s="74"/>
      <c r="H34" s="95"/>
      <c r="I34" s="95"/>
      <c r="J34" s="95"/>
    </row>
    <row r="35" spans="1:10" ht="15">
      <c r="A35" s="2" t="s">
        <v>341</v>
      </c>
      <c r="H35" s="94"/>
      <c r="I35" s="94"/>
      <c r="J35" s="94">
        <f>+J33+J24+J15</f>
        <v>38543</v>
      </c>
    </row>
    <row r="36" spans="4:11" ht="3" customHeight="1">
      <c r="D36" s="110"/>
      <c r="H36" s="94"/>
      <c r="I36" s="94"/>
      <c r="J36" s="94"/>
      <c r="K36" s="109"/>
    </row>
    <row r="37" spans="1:10" ht="15">
      <c r="A37" s="110" t="s">
        <v>237</v>
      </c>
      <c r="H37" s="94"/>
      <c r="I37" s="94"/>
      <c r="J37" s="94">
        <v>141146</v>
      </c>
    </row>
    <row r="38" spans="1:10" ht="15">
      <c r="A38" s="155" t="s">
        <v>135</v>
      </c>
      <c r="B38" s="6"/>
      <c r="C38" s="6"/>
      <c r="D38" s="6"/>
      <c r="E38" s="6"/>
      <c r="F38" s="6"/>
      <c r="G38" s="6"/>
      <c r="H38" s="95"/>
      <c r="I38" s="95"/>
      <c r="J38" s="95">
        <v>-444</v>
      </c>
    </row>
    <row r="39" spans="1:10" ht="15.75" thickBot="1">
      <c r="A39" s="114" t="s">
        <v>342</v>
      </c>
      <c r="B39" s="10"/>
      <c r="C39" s="10"/>
      <c r="D39" s="10"/>
      <c r="E39" s="10"/>
      <c r="F39" s="10"/>
      <c r="G39" s="10"/>
      <c r="H39" s="96"/>
      <c r="I39" s="96"/>
      <c r="J39" s="96">
        <f>SUM(J35:J38)</f>
        <v>179245</v>
      </c>
    </row>
    <row r="40" spans="8:10" ht="4.5" customHeight="1">
      <c r="H40" s="94"/>
      <c r="I40" s="94"/>
      <c r="J40" s="94"/>
    </row>
    <row r="41" spans="8:10" ht="15">
      <c r="H41" s="12"/>
      <c r="I41" s="12"/>
      <c r="J41" s="12" t="s">
        <v>265</v>
      </c>
    </row>
    <row r="42" spans="8:10" ht="15">
      <c r="H42" s="12"/>
      <c r="I42" s="12"/>
      <c r="J42" s="12" t="str">
        <f>+J7</f>
        <v>31-7-2003</v>
      </c>
    </row>
    <row r="43" spans="8:10" ht="15.75" thickBot="1">
      <c r="H43" s="12"/>
      <c r="I43" s="1"/>
      <c r="J43" s="1" t="s">
        <v>13</v>
      </c>
    </row>
    <row r="44" spans="1:9" ht="15">
      <c r="A44" s="2" t="s">
        <v>136</v>
      </c>
      <c r="H44" s="72"/>
      <c r="I44" s="72"/>
    </row>
    <row r="45" ht="15">
      <c r="A45" s="2" t="s">
        <v>361</v>
      </c>
    </row>
    <row r="46" spans="2:10" ht="15">
      <c r="B46" s="2" t="s">
        <v>114</v>
      </c>
      <c r="H46" s="88"/>
      <c r="I46" s="77"/>
      <c r="J46" s="77">
        <v>65840</v>
      </c>
    </row>
    <row r="47" spans="2:10" ht="15">
      <c r="B47" s="2" t="s">
        <v>128</v>
      </c>
      <c r="H47" s="88"/>
      <c r="I47" s="77"/>
      <c r="J47" s="77">
        <v>113405</v>
      </c>
    </row>
    <row r="48" spans="8:10" ht="15.75" thickBot="1">
      <c r="H48" s="88"/>
      <c r="I48" s="120"/>
      <c r="J48" s="120">
        <f>+J46+J47</f>
        <v>179245</v>
      </c>
    </row>
    <row r="49" ht="3" customHeight="1" thickTop="1">
      <c r="J49" s="77"/>
    </row>
    <row r="50" ht="15">
      <c r="J50" s="77"/>
    </row>
    <row r="51" spans="1:10" ht="15">
      <c r="A51" s="2" t="s">
        <v>263</v>
      </c>
      <c r="J51" s="77"/>
    </row>
    <row r="52" spans="1:10" ht="15">
      <c r="A52" s="2" t="s">
        <v>264</v>
      </c>
      <c r="J52" s="77"/>
    </row>
    <row r="53" ht="15">
      <c r="J53" s="77"/>
    </row>
    <row r="54" ht="3" customHeight="1">
      <c r="J54" s="77"/>
    </row>
    <row r="55" ht="1.5" customHeight="1" hidden="1">
      <c r="J55" s="77"/>
    </row>
    <row r="56" ht="0.75" customHeight="1" hidden="1">
      <c r="J56" s="77"/>
    </row>
    <row r="57" ht="1.5" customHeight="1" hidden="1">
      <c r="J57" s="77"/>
    </row>
    <row r="58" spans="1:10" ht="15">
      <c r="A58" s="5" t="s">
        <v>188</v>
      </c>
      <c r="J58" s="27"/>
    </row>
  </sheetData>
  <printOptions/>
  <pageMargins left="0.75" right="0.49" top="0.86" bottom="0.81" header="0.5" footer="0.5"/>
  <pageSetup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31-7-2003</oddHeader>
    <oddFooter>&amp;R&amp;"Arial,Bold"    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185"/>
  <sheetViews>
    <sheetView showGridLines="0" workbookViewId="0" topLeftCell="A86">
      <selection activeCell="B96" sqref="B96"/>
    </sheetView>
  </sheetViews>
  <sheetFormatPr defaultColWidth="9.140625" defaultRowHeight="12.75"/>
  <cols>
    <col min="1" max="1" width="4.57421875" style="56" customWidth="1"/>
    <col min="2" max="2" width="4.28125" style="56" customWidth="1"/>
    <col min="3" max="3" width="8.421875" style="39" customWidth="1"/>
    <col min="4" max="4" width="9.00390625" style="39" customWidth="1"/>
    <col min="5" max="6" width="9.421875" style="39" customWidth="1"/>
    <col min="7" max="7" width="8.57421875" style="39" customWidth="1"/>
    <col min="8" max="8" width="11.00390625" style="39" customWidth="1"/>
    <col min="9" max="9" width="10.00390625" style="39" customWidth="1"/>
    <col min="10" max="10" width="9.28125" style="39" customWidth="1"/>
    <col min="11" max="11" width="10.00390625" style="39" customWidth="1"/>
    <col min="12" max="12" width="0.2890625" style="39" customWidth="1"/>
    <col min="13" max="13" width="6.8515625" style="39" hidden="1" customWidth="1"/>
    <col min="14" max="14" width="6.140625" style="39" hidden="1" customWidth="1"/>
    <col min="15" max="15" width="6.28125" style="39" hidden="1" customWidth="1"/>
    <col min="16" max="16" width="6.00390625" style="39" hidden="1" customWidth="1"/>
    <col min="17" max="17" width="6.140625" style="39" customWidth="1"/>
    <col min="18" max="18" width="5.57421875" style="39" customWidth="1"/>
    <col min="19" max="16384" width="9.140625" style="39" customWidth="1"/>
  </cols>
  <sheetData>
    <row r="2" spans="1:256" ht="15">
      <c r="A2" s="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3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5" t="str">
        <f>PL!A5</f>
        <v>UNAUDITED INTERIM FINANCIAL REPORT FOR THE PERIOD ENDED 31 JULY 2003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4" ht="14.25" customHeight="1">
      <c r="A6" s="54" t="s">
        <v>37</v>
      </c>
      <c r="C6" s="56"/>
      <c r="D6" s="56"/>
    </row>
    <row r="7" spans="1:4" ht="15">
      <c r="A7" s="54"/>
      <c r="C7" s="56"/>
      <c r="D7" s="56"/>
    </row>
    <row r="8" spans="1:4" ht="15">
      <c r="A8" s="56" t="s">
        <v>49</v>
      </c>
      <c r="B8" s="56" t="s">
        <v>60</v>
      </c>
      <c r="C8" s="56"/>
      <c r="D8" s="56"/>
    </row>
    <row r="9" ht="15">
      <c r="B9" s="56" t="s">
        <v>61</v>
      </c>
    </row>
    <row r="10" spans="3:4" ht="15">
      <c r="C10" s="56"/>
      <c r="D10" s="56"/>
    </row>
    <row r="11" spans="2:4" ht="15">
      <c r="B11" s="56" t="s">
        <v>115</v>
      </c>
      <c r="C11" s="56"/>
      <c r="D11" s="56"/>
    </row>
    <row r="12" ht="15">
      <c r="B12" s="56" t="s">
        <v>316</v>
      </c>
    </row>
    <row r="13" spans="3:4" ht="15">
      <c r="C13" s="56"/>
      <c r="D13" s="56"/>
    </row>
    <row r="14" spans="2:4" ht="15">
      <c r="B14" s="56" t="s">
        <v>47</v>
      </c>
      <c r="C14" s="56"/>
      <c r="D14" s="56"/>
    </row>
    <row r="15" spans="2:3" ht="15">
      <c r="B15" s="56" t="s">
        <v>267</v>
      </c>
      <c r="C15" s="56"/>
    </row>
    <row r="16" spans="2:4" ht="15">
      <c r="B16" s="56" t="s">
        <v>268</v>
      </c>
      <c r="C16" s="56"/>
      <c r="D16" s="56"/>
    </row>
    <row r="17" ht="15">
      <c r="D17" s="56"/>
    </row>
    <row r="18" spans="1:4" ht="15">
      <c r="A18" s="56" t="s">
        <v>50</v>
      </c>
      <c r="B18" s="56" t="s">
        <v>317</v>
      </c>
      <c r="C18" s="56"/>
      <c r="D18" s="56"/>
    </row>
    <row r="19" spans="2:4" ht="15">
      <c r="B19" s="56" t="s">
        <v>46</v>
      </c>
      <c r="C19" s="56"/>
      <c r="D19" s="56"/>
    </row>
    <row r="21" spans="1:4" ht="15">
      <c r="A21" s="56" t="s">
        <v>51</v>
      </c>
      <c r="B21" s="56" t="s">
        <v>117</v>
      </c>
      <c r="C21" s="56"/>
      <c r="D21" s="56"/>
    </row>
    <row r="22" ht="15">
      <c r="B22" s="56" t="s">
        <v>189</v>
      </c>
    </row>
    <row r="24" spans="1:4" ht="15">
      <c r="A24" s="56" t="s">
        <v>52</v>
      </c>
      <c r="B24" s="56" t="s">
        <v>318</v>
      </c>
      <c r="C24" s="56"/>
      <c r="D24" s="56"/>
    </row>
    <row r="25" spans="2:3" ht="15">
      <c r="B25" s="56" t="s">
        <v>269</v>
      </c>
      <c r="C25" s="57"/>
    </row>
    <row r="26" ht="15">
      <c r="C26" s="57"/>
    </row>
    <row r="27" spans="2:3" ht="15">
      <c r="B27" s="56" t="s">
        <v>270</v>
      </c>
      <c r="C27" s="57"/>
    </row>
    <row r="28" spans="2:3" ht="15">
      <c r="B28" s="56" t="s">
        <v>271</v>
      </c>
      <c r="C28" s="57"/>
    </row>
    <row r="29" ht="15">
      <c r="C29" s="57"/>
    </row>
    <row r="30" spans="1:3" ht="15">
      <c r="A30" s="56" t="s">
        <v>53</v>
      </c>
      <c r="B30" s="56" t="s">
        <v>280</v>
      </c>
      <c r="C30" s="57"/>
    </row>
    <row r="31" ht="15">
      <c r="B31" s="56" t="s">
        <v>281</v>
      </c>
    </row>
    <row r="32" spans="2:4" ht="15">
      <c r="B32" s="56" t="s">
        <v>282</v>
      </c>
      <c r="C32" s="58"/>
      <c r="D32" s="58"/>
    </row>
    <row r="33" spans="2:4" ht="15">
      <c r="B33" s="56" t="s">
        <v>283</v>
      </c>
      <c r="C33" s="58"/>
      <c r="D33" s="58"/>
    </row>
    <row r="34" spans="2:4" ht="15">
      <c r="B34" s="56" t="s">
        <v>288</v>
      </c>
      <c r="C34" s="58"/>
      <c r="D34" s="58"/>
    </row>
    <row r="35" spans="3:4" ht="15">
      <c r="C35" s="58"/>
      <c r="D35" s="58"/>
    </row>
    <row r="36" spans="2:4" ht="15">
      <c r="B36" s="56" t="s">
        <v>284</v>
      </c>
      <c r="C36" s="58"/>
      <c r="D36" s="58"/>
    </row>
    <row r="37" ht="15">
      <c r="B37" s="56" t="s">
        <v>285</v>
      </c>
    </row>
    <row r="38" ht="15">
      <c r="B38" s="56" t="s">
        <v>198</v>
      </c>
    </row>
    <row r="39" ht="15">
      <c r="B39" s="56" t="s">
        <v>287</v>
      </c>
    </row>
    <row r="40" ht="15">
      <c r="B40" s="56" t="s">
        <v>286</v>
      </c>
    </row>
    <row r="56" spans="1:2" ht="15">
      <c r="A56" s="56" t="s">
        <v>53</v>
      </c>
      <c r="B56" s="56" t="s">
        <v>137</v>
      </c>
    </row>
    <row r="57" ht="7.5" customHeight="1"/>
    <row r="58" spans="2:10" ht="15">
      <c r="B58" s="123"/>
      <c r="C58" s="124"/>
      <c r="D58" s="173" t="s">
        <v>139</v>
      </c>
      <c r="E58" s="174"/>
      <c r="F58" s="174"/>
      <c r="G58" s="134"/>
      <c r="H58" s="135"/>
      <c r="I58" s="168" t="s">
        <v>144</v>
      </c>
      <c r="J58" s="169"/>
    </row>
    <row r="59" spans="2:10" ht="15">
      <c r="B59" s="129" t="s">
        <v>138</v>
      </c>
      <c r="C59" s="44"/>
      <c r="D59" s="130" t="s">
        <v>140</v>
      </c>
      <c r="E59" s="132" t="s">
        <v>141</v>
      </c>
      <c r="F59" s="44" t="s">
        <v>142</v>
      </c>
      <c r="G59" s="172" t="s">
        <v>143</v>
      </c>
      <c r="H59" s="171"/>
      <c r="I59" s="170" t="s">
        <v>13</v>
      </c>
      <c r="J59" s="171"/>
    </row>
    <row r="60" spans="2:10" ht="15">
      <c r="B60" s="126" t="s">
        <v>289</v>
      </c>
      <c r="C60" s="69"/>
      <c r="D60" s="136">
        <v>3.97</v>
      </c>
      <c r="E60" s="137">
        <v>3.99</v>
      </c>
      <c r="F60" s="138">
        <f>+J60/(H60/1000)</f>
        <v>3.993333333333333</v>
      </c>
      <c r="G60" s="130"/>
      <c r="H60" s="128">
        <f>200000+100000</f>
        <v>300000</v>
      </c>
      <c r="I60" s="44"/>
      <c r="J60" s="128">
        <f>797+401</f>
        <v>1198</v>
      </c>
    </row>
    <row r="61" spans="2:10" ht="15">
      <c r="B61" s="142" t="s">
        <v>146</v>
      </c>
      <c r="C61" s="44"/>
      <c r="D61" s="139"/>
      <c r="E61" s="140"/>
      <c r="F61" s="141"/>
      <c r="G61" s="130"/>
      <c r="H61" s="128">
        <f>SUM(H60:H60)</f>
        <v>300000</v>
      </c>
      <c r="I61" s="44"/>
      <c r="J61" s="128">
        <f>SUM(J60:J60)</f>
        <v>1198</v>
      </c>
    </row>
    <row r="62" ht="15">
      <c r="B62" s="122"/>
    </row>
    <row r="63" ht="15">
      <c r="B63" s="56" t="s">
        <v>290</v>
      </c>
    </row>
    <row r="64" ht="7.5" customHeight="1"/>
    <row r="65" spans="2:10" ht="15">
      <c r="B65" s="123"/>
      <c r="C65" s="124"/>
      <c r="D65" s="124"/>
      <c r="E65" s="124"/>
      <c r="F65" s="124"/>
      <c r="G65" s="134"/>
      <c r="H65" s="135"/>
      <c r="I65" s="168" t="s">
        <v>145</v>
      </c>
      <c r="J65" s="169"/>
    </row>
    <row r="66" spans="2:10" ht="15">
      <c r="B66" s="129"/>
      <c r="C66" s="44"/>
      <c r="D66" s="44"/>
      <c r="E66" s="44"/>
      <c r="F66" s="44"/>
      <c r="G66" s="172" t="s">
        <v>143</v>
      </c>
      <c r="H66" s="171"/>
      <c r="I66" s="170" t="s">
        <v>13</v>
      </c>
      <c r="J66" s="171"/>
    </row>
    <row r="67" spans="2:10" ht="15">
      <c r="B67" s="125" t="s">
        <v>277</v>
      </c>
      <c r="C67" s="69"/>
      <c r="D67" s="69"/>
      <c r="E67" s="69"/>
      <c r="F67" s="69"/>
      <c r="G67" s="131"/>
      <c r="H67" s="127">
        <v>34850000</v>
      </c>
      <c r="I67" s="69"/>
      <c r="J67" s="127">
        <v>206089</v>
      </c>
    </row>
    <row r="68" spans="2:10" ht="15">
      <c r="B68" s="125" t="s">
        <v>291</v>
      </c>
      <c r="C68" s="69"/>
      <c r="D68" s="69"/>
      <c r="E68" s="69"/>
      <c r="F68" s="69"/>
      <c r="G68" s="130"/>
      <c r="H68" s="128">
        <f>+H61</f>
        <v>300000</v>
      </c>
      <c r="I68" s="44"/>
      <c r="J68" s="128">
        <f>+J61</f>
        <v>1198</v>
      </c>
    </row>
    <row r="69" spans="2:10" ht="15">
      <c r="B69" s="129" t="s">
        <v>292</v>
      </c>
      <c r="C69" s="44"/>
      <c r="D69" s="44"/>
      <c r="E69" s="44"/>
      <c r="F69" s="44"/>
      <c r="G69" s="130"/>
      <c r="H69" s="128">
        <f>+H67+H68</f>
        <v>35150000</v>
      </c>
      <c r="I69" s="44"/>
      <c r="J69" s="128">
        <f>+J67+J68</f>
        <v>207287</v>
      </c>
    </row>
    <row r="71" ht="15">
      <c r="B71" s="56" t="s">
        <v>293</v>
      </c>
    </row>
    <row r="72" ht="15">
      <c r="B72" s="56" t="s">
        <v>294</v>
      </c>
    </row>
    <row r="74" ht="15">
      <c r="B74" s="56" t="s">
        <v>344</v>
      </c>
    </row>
    <row r="75" ht="15">
      <c r="B75" s="56" t="s">
        <v>345</v>
      </c>
    </row>
    <row r="76" ht="15">
      <c r="I76" s="53" t="s">
        <v>346</v>
      </c>
    </row>
    <row r="77" spans="8:9" ht="15">
      <c r="H77" s="53" t="s">
        <v>320</v>
      </c>
      <c r="I77" s="53" t="s">
        <v>319</v>
      </c>
    </row>
    <row r="78" spans="8:10" ht="15">
      <c r="H78" s="53" t="s">
        <v>249</v>
      </c>
      <c r="I78" s="53" t="s">
        <v>249</v>
      </c>
      <c r="J78" s="53" t="s">
        <v>35</v>
      </c>
    </row>
    <row r="79" spans="8:10" ht="15">
      <c r="H79" s="53" t="s">
        <v>13</v>
      </c>
      <c r="I79" s="53" t="s">
        <v>13</v>
      </c>
      <c r="J79" s="53" t="s">
        <v>13</v>
      </c>
    </row>
    <row r="80" spans="3:10" ht="15">
      <c r="C80" s="56" t="s">
        <v>277</v>
      </c>
      <c r="H80" s="39">
        <v>240702</v>
      </c>
      <c r="I80" s="39">
        <f>268223-19257</f>
        <v>248966</v>
      </c>
      <c r="J80" s="39">
        <f>+H80+I80</f>
        <v>489668</v>
      </c>
    </row>
    <row r="81" spans="3:10" ht="15">
      <c r="C81" s="56" t="s">
        <v>321</v>
      </c>
      <c r="H81" s="44">
        <f>-4723+1</f>
        <v>-4722</v>
      </c>
      <c r="I81" s="44">
        <f>-5473-1</f>
        <v>-5474</v>
      </c>
      <c r="J81" s="44">
        <f>+H81+I81</f>
        <v>-10196</v>
      </c>
    </row>
    <row r="82" spans="8:10" ht="15">
      <c r="H82" s="39">
        <f>+H80+H81</f>
        <v>235980</v>
      </c>
      <c r="I82" s="39">
        <f>+I80+I81</f>
        <v>243492</v>
      </c>
      <c r="J82" s="39">
        <f>+J80+J81</f>
        <v>479472</v>
      </c>
    </row>
    <row r="83" spans="3:10" ht="15">
      <c r="C83" s="56" t="s">
        <v>322</v>
      </c>
      <c r="H83" s="44">
        <v>-2681</v>
      </c>
      <c r="I83" s="44">
        <v>-3106</v>
      </c>
      <c r="J83" s="44">
        <f>+H83+I83</f>
        <v>-5787</v>
      </c>
    </row>
    <row r="84" spans="3:10" ht="15.75" thickBot="1">
      <c r="C84" s="56" t="s">
        <v>278</v>
      </c>
      <c r="H84" s="85">
        <f>+H82+H83</f>
        <v>233299</v>
      </c>
      <c r="I84" s="85">
        <f>+I82+I83</f>
        <v>240386</v>
      </c>
      <c r="J84" s="85">
        <f>+J82+J83</f>
        <v>473685</v>
      </c>
    </row>
    <row r="85" ht="15.75" thickTop="1"/>
    <row r="86" ht="15">
      <c r="B86" s="56" t="s">
        <v>347</v>
      </c>
    </row>
    <row r="87" ht="15">
      <c r="J87" s="53" t="s">
        <v>13</v>
      </c>
    </row>
    <row r="88" spans="3:10" ht="15">
      <c r="C88" s="56" t="s">
        <v>348</v>
      </c>
      <c r="J88" s="143">
        <f>+J84</f>
        <v>473685</v>
      </c>
    </row>
    <row r="89" spans="3:10" ht="15">
      <c r="C89" s="56" t="s">
        <v>325</v>
      </c>
      <c r="J89" s="133">
        <v>19257</v>
      </c>
    </row>
    <row r="90" spans="3:10" ht="15">
      <c r="C90" s="56"/>
      <c r="J90" s="39">
        <f>+J88+J89</f>
        <v>492942</v>
      </c>
    </row>
    <row r="91" spans="3:10" ht="15">
      <c r="C91" s="56" t="s">
        <v>323</v>
      </c>
      <c r="J91" s="39">
        <f>5787+18113</f>
        <v>23900</v>
      </c>
    </row>
    <row r="92" spans="3:10" ht="15">
      <c r="C92" s="56" t="s">
        <v>324</v>
      </c>
      <c r="J92" s="39">
        <f>10734-1</f>
        <v>10733</v>
      </c>
    </row>
    <row r="93" spans="3:10" ht="15.75" thickBot="1">
      <c r="C93" s="56" t="s">
        <v>349</v>
      </c>
      <c r="J93" s="85">
        <f>SUM(J90:J92)</f>
        <v>527575</v>
      </c>
    </row>
    <row r="94" ht="15.75" thickTop="1">
      <c r="J94" s="69"/>
    </row>
    <row r="95" spans="1:4" ht="15">
      <c r="A95" s="56" t="s">
        <v>54</v>
      </c>
      <c r="B95" s="56" t="s">
        <v>362</v>
      </c>
      <c r="C95" s="56"/>
      <c r="D95" s="56"/>
    </row>
    <row r="96" spans="2:4" ht="15">
      <c r="B96" s="56" t="s">
        <v>295</v>
      </c>
      <c r="C96" s="56"/>
      <c r="D96" s="56"/>
    </row>
    <row r="97" spans="1:4" ht="15">
      <c r="A97" s="57"/>
      <c r="B97" s="56" t="s">
        <v>233</v>
      </c>
      <c r="C97" s="56"/>
      <c r="D97" s="56"/>
    </row>
    <row r="98" spans="1:4" ht="15">
      <c r="A98" s="57"/>
      <c r="C98" s="56"/>
      <c r="D98" s="56"/>
    </row>
    <row r="99" spans="1:4" ht="15">
      <c r="A99" s="57"/>
      <c r="C99" s="56"/>
      <c r="D99" s="56"/>
    </row>
    <row r="100" spans="1:4" ht="15">
      <c r="A100" s="57"/>
      <c r="C100" s="56"/>
      <c r="D100" s="56"/>
    </row>
    <row r="101" spans="1:4" ht="15">
      <c r="A101" s="57"/>
      <c r="C101" s="56"/>
      <c r="D101" s="56"/>
    </row>
    <row r="102" spans="1:4" ht="15">
      <c r="A102" s="57"/>
      <c r="C102" s="56"/>
      <c r="D102" s="56"/>
    </row>
    <row r="103" spans="1:4" ht="15">
      <c r="A103" s="57"/>
      <c r="C103" s="56"/>
      <c r="D103" s="56"/>
    </row>
    <row r="104" spans="1:4" ht="15">
      <c r="A104" s="57"/>
      <c r="C104" s="56"/>
      <c r="D104" s="56"/>
    </row>
    <row r="105" spans="1:4" ht="15">
      <c r="A105" s="57"/>
      <c r="C105" s="56"/>
      <c r="D105" s="56"/>
    </row>
    <row r="106" spans="1:4" ht="15">
      <c r="A106" s="57"/>
      <c r="C106" s="56"/>
      <c r="D106" s="56"/>
    </row>
    <row r="107" spans="1:4" ht="15">
      <c r="A107" s="57"/>
      <c r="C107" s="56"/>
      <c r="D107" s="56"/>
    </row>
    <row r="108" spans="1:4" ht="15">
      <c r="A108" s="56" t="s">
        <v>55</v>
      </c>
      <c r="B108" s="56" t="s">
        <v>272</v>
      </c>
      <c r="C108" s="56"/>
      <c r="D108" s="56"/>
    </row>
    <row r="109" spans="2:4" ht="15">
      <c r="B109" s="58"/>
      <c r="C109" s="58"/>
      <c r="D109" s="58"/>
    </row>
    <row r="110" spans="2:18" ht="14.25" customHeight="1">
      <c r="B110" s="117" t="s">
        <v>14</v>
      </c>
      <c r="C110" s="56"/>
      <c r="F110" s="75"/>
      <c r="G110" s="75"/>
      <c r="H110" s="76"/>
      <c r="I110" s="97" t="s">
        <v>86</v>
      </c>
      <c r="J110" s="75" t="s">
        <v>87</v>
      </c>
      <c r="K110" s="75" t="s">
        <v>35</v>
      </c>
      <c r="L110" s="64"/>
      <c r="M110" s="64"/>
      <c r="N110" s="64"/>
      <c r="O110" s="64"/>
      <c r="P110" s="64"/>
      <c r="Q110" s="64"/>
      <c r="R110" s="64"/>
    </row>
    <row r="111" spans="3:18" ht="14.25" customHeight="1">
      <c r="C111" s="56"/>
      <c r="F111" s="75"/>
      <c r="G111" s="75"/>
      <c r="H111" s="76"/>
      <c r="I111" s="97"/>
      <c r="J111" s="75" t="s">
        <v>88</v>
      </c>
      <c r="K111" s="75"/>
      <c r="L111" s="64"/>
      <c r="M111" s="64"/>
      <c r="N111" s="64"/>
      <c r="O111" s="64"/>
      <c r="P111" s="64"/>
      <c r="Q111" s="64"/>
      <c r="R111" s="64"/>
    </row>
    <row r="112" spans="2:18" ht="15">
      <c r="B112" s="39"/>
      <c r="C112" s="56"/>
      <c r="D112" s="56"/>
      <c r="I112" s="39" t="s">
        <v>13</v>
      </c>
      <c r="J112" s="39" t="s">
        <v>13</v>
      </c>
      <c r="K112" s="39" t="s">
        <v>13</v>
      </c>
      <c r="N112" s="53"/>
      <c r="Q112" s="53"/>
      <c r="R112" s="53"/>
    </row>
    <row r="113" spans="2:18" ht="15">
      <c r="B113" s="56" t="s">
        <v>180</v>
      </c>
      <c r="C113" s="56"/>
      <c r="D113" s="56"/>
      <c r="I113" s="69">
        <v>575595</v>
      </c>
      <c r="J113" s="69">
        <v>0</v>
      </c>
      <c r="K113" s="69">
        <f>SUM(I113:J113)</f>
        <v>575595</v>
      </c>
      <c r="N113" s="53"/>
      <c r="Q113" s="53"/>
      <c r="R113" s="53"/>
    </row>
    <row r="114" spans="2:18" ht="15">
      <c r="B114" s="56" t="s">
        <v>184</v>
      </c>
      <c r="C114" s="56"/>
      <c r="D114" s="56"/>
      <c r="E114" s="65"/>
      <c r="F114" s="65"/>
      <c r="G114" s="65"/>
      <c r="H114" s="65"/>
      <c r="I114" s="69">
        <f>772+7622-87</f>
        <v>8307</v>
      </c>
      <c r="J114" s="69">
        <v>87</v>
      </c>
      <c r="K114" s="69">
        <f>SUM(I114:J114)</f>
        <v>8394</v>
      </c>
      <c r="N114" s="53"/>
      <c r="Q114" s="53"/>
      <c r="R114" s="53"/>
    </row>
    <row r="115" spans="2:18" ht="15">
      <c r="B115" s="56" t="s">
        <v>185</v>
      </c>
      <c r="C115" s="56"/>
      <c r="D115" s="56"/>
      <c r="E115" s="65"/>
      <c r="F115" s="65"/>
      <c r="G115" s="65"/>
      <c r="H115" s="65"/>
      <c r="I115" s="69">
        <v>0</v>
      </c>
      <c r="J115" s="69">
        <f>-J114</f>
        <v>-87</v>
      </c>
      <c r="K115" s="69">
        <f>SUM(I115:J115)</f>
        <v>-87</v>
      </c>
      <c r="N115" s="53"/>
      <c r="Q115" s="53"/>
      <c r="R115" s="53"/>
    </row>
    <row r="116" spans="2:18" ht="15.75" thickBot="1">
      <c r="B116" s="66" t="s">
        <v>48</v>
      </c>
      <c r="C116" s="66"/>
      <c r="D116" s="66"/>
      <c r="F116" s="69"/>
      <c r="G116" s="69"/>
      <c r="H116" s="69"/>
      <c r="I116" s="85">
        <f>SUM(I113:I115)</f>
        <v>583902</v>
      </c>
      <c r="J116" s="85">
        <f>SUM(J113:J115)</f>
        <v>0</v>
      </c>
      <c r="K116" s="85">
        <f>SUM(K113:K115)</f>
        <v>583902</v>
      </c>
      <c r="N116" s="53"/>
      <c r="Q116" s="53"/>
      <c r="R116" s="53"/>
    </row>
    <row r="117" spans="3:18" ht="12" customHeight="1" thickTop="1">
      <c r="C117" s="56"/>
      <c r="D117" s="56"/>
      <c r="F117" s="69"/>
      <c r="G117" s="69"/>
      <c r="H117" s="69"/>
      <c r="I117" s="69"/>
      <c r="J117" s="69"/>
      <c r="N117" s="53"/>
      <c r="Q117" s="68"/>
      <c r="R117" s="68"/>
    </row>
    <row r="118" spans="2:4" ht="15">
      <c r="B118" s="117" t="s">
        <v>120</v>
      </c>
      <c r="C118" s="56"/>
      <c r="D118" s="56"/>
    </row>
    <row r="119" spans="2:18" ht="15">
      <c r="B119" s="56" t="s">
        <v>180</v>
      </c>
      <c r="C119" s="56"/>
      <c r="D119" s="56"/>
      <c r="I119"/>
      <c r="J119"/>
      <c r="K119" s="69">
        <f>102727-40-75+167</f>
        <v>102779</v>
      </c>
      <c r="N119" s="53"/>
      <c r="Q119" s="53"/>
      <c r="R119" s="53"/>
    </row>
    <row r="120" spans="2:18" ht="15">
      <c r="B120" s="56" t="s">
        <v>184</v>
      </c>
      <c r="C120" s="56"/>
      <c r="D120" s="56"/>
      <c r="I120"/>
      <c r="J120"/>
      <c r="K120" s="44">
        <f>57+40-3158-200-553+18</f>
        <v>-3796</v>
      </c>
      <c r="N120" s="53"/>
      <c r="Q120" s="53"/>
      <c r="R120" s="53"/>
    </row>
    <row r="121" spans="3:18" ht="15">
      <c r="C121" s="56"/>
      <c r="D121" s="56"/>
      <c r="I121"/>
      <c r="J121"/>
      <c r="K121" s="69">
        <f>SUM(K119:K120)</f>
        <v>98983</v>
      </c>
      <c r="N121" s="53"/>
      <c r="Q121" s="53"/>
      <c r="R121" s="53"/>
    </row>
    <row r="122" spans="2:18" ht="15">
      <c r="B122" s="56" t="s">
        <v>78</v>
      </c>
      <c r="C122" s="56"/>
      <c r="D122" s="56"/>
      <c r="F122" s="69"/>
      <c r="G122" s="69"/>
      <c r="H122" s="69"/>
      <c r="I122" s="69"/>
      <c r="J122" s="69"/>
      <c r="K122" s="44">
        <f>-581-100+((-357-2129)/7.7986*3.8)+(273*3.8)</f>
        <v>-854.9456261380249</v>
      </c>
      <c r="N122" s="53"/>
      <c r="Q122" s="53"/>
      <c r="R122" s="53"/>
    </row>
    <row r="123" spans="2:18" ht="15">
      <c r="B123" s="66" t="s">
        <v>181</v>
      </c>
      <c r="C123" s="66"/>
      <c r="D123" s="66"/>
      <c r="F123" s="88"/>
      <c r="G123" s="88"/>
      <c r="H123" s="88"/>
      <c r="I123" s="88"/>
      <c r="J123" s="88"/>
      <c r="K123" s="88">
        <f>+K121+K122</f>
        <v>98128.05437386197</v>
      </c>
      <c r="N123" s="53"/>
      <c r="Q123" s="53"/>
      <c r="R123" s="53"/>
    </row>
    <row r="124" spans="2:18" ht="15">
      <c r="B124" s="56" t="s">
        <v>16</v>
      </c>
      <c r="C124" s="56"/>
      <c r="D124" s="56"/>
      <c r="F124" s="69"/>
      <c r="G124" s="69"/>
      <c r="H124" s="69"/>
      <c r="I124" s="69"/>
      <c r="J124" s="69"/>
      <c r="K124" s="69">
        <v>-5508</v>
      </c>
      <c r="N124" s="70"/>
      <c r="Q124" s="68"/>
      <c r="R124" s="68"/>
    </row>
    <row r="125" spans="2:18" ht="15">
      <c r="B125" s="56" t="s">
        <v>43</v>
      </c>
      <c r="C125" s="56"/>
      <c r="D125" s="56"/>
      <c r="F125" s="69"/>
      <c r="G125" s="69"/>
      <c r="H125" s="69"/>
      <c r="I125" s="69"/>
      <c r="J125" s="69"/>
      <c r="K125" s="44">
        <v>16052</v>
      </c>
      <c r="N125" s="53"/>
      <c r="Q125" s="53"/>
      <c r="R125" s="53"/>
    </row>
    <row r="126" spans="2:18" ht="15">
      <c r="B126" s="56" t="s">
        <v>116</v>
      </c>
      <c r="C126" s="56"/>
      <c r="D126" s="56"/>
      <c r="F126" s="69"/>
      <c r="G126" s="69"/>
      <c r="H126" s="69"/>
      <c r="I126" s="69"/>
      <c r="J126" s="69"/>
      <c r="K126" s="39">
        <f>SUM(K123:K125)</f>
        <v>108672.05437386197</v>
      </c>
      <c r="N126" s="53"/>
      <c r="Q126" s="53"/>
      <c r="R126" s="53"/>
    </row>
    <row r="127" spans="2:18" ht="15">
      <c r="B127" s="56" t="s">
        <v>44</v>
      </c>
      <c r="C127" s="56"/>
      <c r="D127" s="56"/>
      <c r="F127" s="69"/>
      <c r="G127" s="69"/>
      <c r="H127" s="69"/>
      <c r="I127" s="69"/>
      <c r="J127" s="69"/>
      <c r="K127" s="44">
        <v>-34727</v>
      </c>
      <c r="N127" s="53"/>
      <c r="Q127" s="53"/>
      <c r="R127" s="53"/>
    </row>
    <row r="128" spans="2:18" ht="15.75" thickBot="1">
      <c r="B128" s="56" t="s">
        <v>190</v>
      </c>
      <c r="C128" s="56"/>
      <c r="D128" s="56"/>
      <c r="F128" s="69"/>
      <c r="G128" s="69"/>
      <c r="H128" s="69"/>
      <c r="I128" s="69"/>
      <c r="J128" s="69"/>
      <c r="K128" s="67">
        <f>+K126+K127</f>
        <v>73945.05437386197</v>
      </c>
      <c r="N128" s="70"/>
      <c r="Q128" s="68"/>
      <c r="R128" s="68"/>
    </row>
    <row r="129" spans="2:18" ht="15">
      <c r="B129" s="100"/>
      <c r="J129" s="69"/>
      <c r="N129" s="53"/>
      <c r="Q129" s="53"/>
      <c r="R129" s="53"/>
    </row>
    <row r="130" spans="1:4" ht="15">
      <c r="A130" s="56" t="s">
        <v>56</v>
      </c>
      <c r="B130" s="56" t="s">
        <v>191</v>
      </c>
      <c r="C130" s="56"/>
      <c r="D130" s="56"/>
    </row>
    <row r="131" spans="1:4" ht="15">
      <c r="A131" s="57"/>
      <c r="B131" s="56" t="s">
        <v>273</v>
      </c>
      <c r="C131" s="56"/>
      <c r="D131" s="56"/>
    </row>
    <row r="132" spans="2:4" ht="15">
      <c r="B132" s="39"/>
      <c r="D132" s="56"/>
    </row>
    <row r="133" spans="1:4" ht="15">
      <c r="A133" s="56" t="s">
        <v>57</v>
      </c>
      <c r="B133" s="56" t="s">
        <v>274</v>
      </c>
      <c r="C133" s="56"/>
      <c r="D133" s="56"/>
    </row>
    <row r="134" spans="2:4" ht="15">
      <c r="B134" s="56" t="s">
        <v>113</v>
      </c>
      <c r="C134" s="58"/>
      <c r="D134" s="58"/>
    </row>
    <row r="135" ht="15">
      <c r="B135" s="39"/>
    </row>
    <row r="136" spans="1:4" ht="15">
      <c r="A136" s="56" t="s">
        <v>58</v>
      </c>
      <c r="B136" s="56" t="s">
        <v>112</v>
      </c>
      <c r="C136" s="56"/>
      <c r="D136" s="56"/>
    </row>
    <row r="137" spans="2:4" ht="15">
      <c r="B137" s="56" t="s">
        <v>275</v>
      </c>
      <c r="C137" s="58"/>
      <c r="D137" s="58"/>
    </row>
    <row r="138" ht="15">
      <c r="B138" s="56" t="s">
        <v>220</v>
      </c>
    </row>
    <row r="139" spans="1:4" ht="15">
      <c r="A139" s="57"/>
      <c r="C139" s="56"/>
      <c r="D139" s="56"/>
    </row>
    <row r="140" spans="1:4" ht="15">
      <c r="A140" s="56" t="s">
        <v>59</v>
      </c>
      <c r="B140" s="56" t="s">
        <v>276</v>
      </c>
      <c r="C140" s="56"/>
      <c r="D140" s="56"/>
    </row>
    <row r="141" spans="2:4" ht="15">
      <c r="B141" s="56" t="s">
        <v>147</v>
      </c>
      <c r="C141" s="56"/>
      <c r="D141" s="56"/>
    </row>
    <row r="142" spans="3:11" ht="15">
      <c r="C142" s="56"/>
      <c r="D142" s="56"/>
      <c r="I142" s="53" t="s">
        <v>148</v>
      </c>
      <c r="K142" s="53" t="s">
        <v>13</v>
      </c>
    </row>
    <row r="143" spans="2:4" ht="15">
      <c r="B143" s="117" t="s">
        <v>149</v>
      </c>
      <c r="C143" s="56"/>
      <c r="D143" s="56"/>
    </row>
    <row r="144" spans="2:4" ht="15">
      <c r="B144" s="56" t="s">
        <v>150</v>
      </c>
      <c r="C144" s="56"/>
      <c r="D144" s="56"/>
    </row>
    <row r="145" spans="2:4" ht="15">
      <c r="B145" s="56" t="s">
        <v>254</v>
      </c>
      <c r="C145" s="56"/>
      <c r="D145" s="56"/>
    </row>
    <row r="146" spans="1:11" ht="15">
      <c r="A146" s="57"/>
      <c r="B146" s="39"/>
      <c r="C146" s="39" t="s">
        <v>279</v>
      </c>
      <c r="D146" s="56"/>
      <c r="I146" s="69">
        <v>21333</v>
      </c>
      <c r="K146" s="69">
        <f>+I146*3.8</f>
        <v>81065.4</v>
      </c>
    </row>
    <row r="147" spans="1:4" ht="15">
      <c r="A147" s="57"/>
      <c r="B147" s="39"/>
      <c r="D147" s="56"/>
    </row>
    <row r="148" spans="1:4" ht="15">
      <c r="A148" s="57"/>
      <c r="B148" s="94" t="s">
        <v>151</v>
      </c>
      <c r="D148" s="56"/>
    </row>
    <row r="149" spans="1:4" ht="15">
      <c r="A149" s="57"/>
      <c r="B149" s="39" t="s">
        <v>255</v>
      </c>
      <c r="D149" s="56"/>
    </row>
    <row r="150" spans="1:11" ht="15">
      <c r="A150" s="57"/>
      <c r="B150" s="39"/>
      <c r="C150" s="39" t="s">
        <v>277</v>
      </c>
      <c r="D150" s="56"/>
      <c r="I150" s="143">
        <v>1488</v>
      </c>
      <c r="K150" s="143">
        <f>+I150*3.8</f>
        <v>5654.4</v>
      </c>
    </row>
    <row r="151" spans="1:11" ht="15">
      <c r="A151" s="57"/>
      <c r="B151" s="39"/>
      <c r="C151" s="39" t="s">
        <v>152</v>
      </c>
      <c r="D151" s="56"/>
      <c r="I151" s="133">
        <v>-153</v>
      </c>
      <c r="K151" s="133">
        <f>+I151*3.8</f>
        <v>-581.4</v>
      </c>
    </row>
    <row r="152" spans="1:11" ht="15">
      <c r="A152" s="57"/>
      <c r="B152" s="39"/>
      <c r="C152" s="39" t="s">
        <v>278</v>
      </c>
      <c r="D152" s="56"/>
      <c r="I152" s="39">
        <f>+I150+I151</f>
        <v>1335</v>
      </c>
      <c r="K152" s="39">
        <f>+K150+K151</f>
        <v>5073</v>
      </c>
    </row>
    <row r="153" spans="1:11" ht="15.75" thickBot="1">
      <c r="A153" s="57"/>
      <c r="B153" s="39" t="s">
        <v>35</v>
      </c>
      <c r="D153" s="56"/>
      <c r="I153" s="85">
        <f>+I146+I152</f>
        <v>22668</v>
      </c>
      <c r="K153" s="85">
        <f>+K146+K152</f>
        <v>86138.4</v>
      </c>
    </row>
    <row r="154" spans="1:4" ht="15.75" thickTop="1">
      <c r="A154" s="57"/>
      <c r="B154" s="39"/>
      <c r="D154" s="56"/>
    </row>
    <row r="155" spans="1:4" ht="15">
      <c r="A155" s="57"/>
      <c r="B155" s="39" t="s">
        <v>153</v>
      </c>
      <c r="D155" s="56"/>
    </row>
    <row r="157" spans="2:4" ht="15">
      <c r="B157" s="39"/>
      <c r="C157" s="56"/>
      <c r="D157" s="56"/>
    </row>
    <row r="158" spans="2:4" ht="15">
      <c r="B158" s="58"/>
      <c r="C158" s="71"/>
      <c r="D158" s="71"/>
    </row>
    <row r="159" spans="2:4" ht="15">
      <c r="B159" s="55"/>
      <c r="C159" s="55"/>
      <c r="D159" s="55"/>
    </row>
    <row r="164" spans="3:4" ht="15">
      <c r="C164" s="56"/>
      <c r="D164" s="56"/>
    </row>
    <row r="165" spans="3:4" ht="15">
      <c r="C165" s="56"/>
      <c r="D165" s="56"/>
    </row>
    <row r="166" spans="3:4" ht="15">
      <c r="C166" s="56"/>
      <c r="D166" s="56"/>
    </row>
    <row r="167" spans="3:4" ht="15">
      <c r="C167" s="56"/>
      <c r="D167" s="56"/>
    </row>
    <row r="168" spans="3:4" ht="15">
      <c r="C168" s="56"/>
      <c r="D168" s="56"/>
    </row>
    <row r="174" spans="3:19" ht="15">
      <c r="C174" s="56"/>
      <c r="D174" s="56"/>
      <c r="S174" s="53"/>
    </row>
    <row r="175" spans="3:14" ht="15">
      <c r="C175" s="56"/>
      <c r="D175" s="56"/>
      <c r="N175" s="53"/>
    </row>
    <row r="176" spans="3:19" ht="15">
      <c r="C176" s="56"/>
      <c r="D176" s="56"/>
      <c r="O176" s="53"/>
      <c r="S176" s="53"/>
    </row>
    <row r="178" spans="3:19" ht="15">
      <c r="C178" s="56"/>
      <c r="D178" s="56"/>
      <c r="S178" s="53"/>
    </row>
    <row r="181" spans="3:4" ht="15">
      <c r="C181" s="56"/>
      <c r="D181" s="56"/>
    </row>
    <row r="182" spans="3:12" ht="15">
      <c r="C182" s="56"/>
      <c r="D182" s="56"/>
      <c r="L182" s="53"/>
    </row>
    <row r="185" spans="3:4" ht="15">
      <c r="C185" s="56"/>
      <c r="D185" s="56"/>
    </row>
  </sheetData>
  <mergeCells count="7">
    <mergeCell ref="I65:J65"/>
    <mergeCell ref="I66:J66"/>
    <mergeCell ref="G66:H66"/>
    <mergeCell ref="D58:F58"/>
    <mergeCell ref="G59:H59"/>
    <mergeCell ref="I59:J59"/>
    <mergeCell ref="I58:J58"/>
  </mergeCells>
  <printOptions/>
  <pageMargins left="0.75" right="0.49" top="0.86" bottom="0.81" header="0.5" footer="0.5"/>
  <pageSetup firstPageNumber="5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31-7-2003</oddHeader>
    <oddFooter>&amp;R&amp;"Arial,Bold"   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"/>
  <sheetViews>
    <sheetView showGridLines="0" tabSelected="1" workbookViewId="0" topLeftCell="A12">
      <selection activeCell="B18" sqref="B18"/>
    </sheetView>
  </sheetViews>
  <sheetFormatPr defaultColWidth="9.140625" defaultRowHeight="12.75"/>
  <cols>
    <col min="1" max="1" width="4.421875" style="2" customWidth="1"/>
    <col min="2" max="2" width="3.7109375" style="2" customWidth="1"/>
    <col min="3" max="5" width="9.140625" style="2" customWidth="1"/>
    <col min="6" max="7" width="11.421875" style="2" bestFit="1" customWidth="1"/>
    <col min="8" max="8" width="8.8515625" style="72" customWidth="1"/>
    <col min="9" max="9" width="10.28125" style="72" customWidth="1"/>
    <col min="10" max="10" width="8.7109375" style="72" customWidth="1"/>
    <col min="11" max="11" width="7.140625" style="2" customWidth="1"/>
    <col min="12" max="12" width="7.8515625" style="2" customWidth="1"/>
    <col min="13" max="13" width="6.28125" style="2" customWidth="1"/>
    <col min="14" max="14" width="6.00390625" style="2" customWidth="1"/>
    <col min="15" max="15" width="6.140625" style="2" customWidth="1"/>
    <col min="16" max="16" width="5.57421875" style="2" customWidth="1"/>
    <col min="17" max="16384" width="9.140625" style="2" customWidth="1"/>
  </cols>
  <sheetData>
    <row r="1" spans="2:9" ht="15">
      <c r="B1" s="55"/>
      <c r="C1" s="55"/>
      <c r="D1" s="55"/>
      <c r="E1" s="39"/>
      <c r="F1" s="39"/>
      <c r="G1" s="39"/>
      <c r="H1" s="77"/>
      <c r="I1" s="77"/>
    </row>
    <row r="2" spans="2:9" ht="15">
      <c r="B2" s="55"/>
      <c r="C2" s="55"/>
      <c r="D2" s="55"/>
      <c r="E2" s="39"/>
      <c r="F2" s="39"/>
      <c r="G2" s="39"/>
      <c r="H2" s="77"/>
      <c r="I2" s="77"/>
    </row>
    <row r="3" spans="2:9" ht="3" customHeight="1">
      <c r="B3" s="55"/>
      <c r="C3" s="55"/>
      <c r="D3" s="55"/>
      <c r="E3" s="39"/>
      <c r="F3" s="39"/>
      <c r="G3" s="39"/>
      <c r="H3" s="77"/>
      <c r="I3" s="77"/>
    </row>
    <row r="4" spans="1:9" ht="15">
      <c r="A4" s="5" t="str">
        <f>PL!A5</f>
        <v>UNAUDITED INTERIM FINANCIAL REPORT FOR THE PERIOD ENDED 31 JULY 2003</v>
      </c>
      <c r="B4" s="55"/>
      <c r="C4" s="55"/>
      <c r="D4" s="55"/>
      <c r="E4" s="39"/>
      <c r="F4" s="39"/>
      <c r="G4" s="39"/>
      <c r="H4" s="77"/>
      <c r="I4" s="77"/>
    </row>
    <row r="5" spans="2:9" ht="5.25" customHeight="1">
      <c r="B5" s="55"/>
      <c r="C5" s="55"/>
      <c r="D5" s="55"/>
      <c r="E5" s="39"/>
      <c r="F5" s="39"/>
      <c r="G5" s="39"/>
      <c r="H5" s="77"/>
      <c r="I5" s="77"/>
    </row>
    <row r="6" spans="1:9" ht="15">
      <c r="A6" s="54" t="s">
        <v>253</v>
      </c>
      <c r="B6" s="55"/>
      <c r="C6" s="55"/>
      <c r="D6" s="55"/>
      <c r="E6" s="39"/>
      <c r="F6" s="39"/>
      <c r="G6" s="39"/>
      <c r="H6" s="77"/>
      <c r="I6" s="77"/>
    </row>
    <row r="7" spans="1:9" ht="15">
      <c r="A7" s="56"/>
      <c r="B7" s="56"/>
      <c r="C7" s="56"/>
      <c r="D7" s="56"/>
      <c r="E7" s="39"/>
      <c r="F7" s="39"/>
      <c r="G7" s="39"/>
      <c r="H7" s="77"/>
      <c r="I7" s="77"/>
    </row>
    <row r="8" spans="1:9" ht="15">
      <c r="A8" s="56" t="s">
        <v>62</v>
      </c>
      <c r="B8" s="56" t="s">
        <v>2</v>
      </c>
      <c r="C8" s="56"/>
      <c r="D8" s="56"/>
      <c r="E8" s="39"/>
      <c r="F8" s="39"/>
      <c r="G8" s="39"/>
      <c r="H8" s="77"/>
      <c r="I8" s="77"/>
    </row>
    <row r="9" spans="1:10" ht="15">
      <c r="A9" s="56"/>
      <c r="B9" s="2" t="s">
        <v>3</v>
      </c>
      <c r="F9" s="39"/>
      <c r="G9" s="39"/>
      <c r="H9"/>
      <c r="I9"/>
      <c r="J9" s="81"/>
    </row>
    <row r="10" spans="1:10" ht="15">
      <c r="A10" s="56"/>
      <c r="F10" s="39"/>
      <c r="G10" s="39"/>
      <c r="H10"/>
      <c r="I10"/>
      <c r="J10" s="81"/>
    </row>
    <row r="11" spans="1:10" ht="15">
      <c r="A11" s="56"/>
      <c r="B11" s="2" t="s">
        <v>234</v>
      </c>
      <c r="F11" s="39"/>
      <c r="G11" s="39"/>
      <c r="H11"/>
      <c r="I11"/>
      <c r="J11" s="81"/>
    </row>
    <row r="12" spans="1:9" ht="15">
      <c r="A12" s="56"/>
      <c r="B12" s="56" t="s">
        <v>4</v>
      </c>
      <c r="C12" s="58"/>
      <c r="D12" s="58"/>
      <c r="E12" s="39"/>
      <c r="F12" s="39"/>
      <c r="G12" s="39"/>
      <c r="H12" s="79"/>
      <c r="I12" s="79"/>
    </row>
    <row r="13" spans="1:9" ht="15">
      <c r="A13" s="56"/>
      <c r="B13" s="2" t="s">
        <v>5</v>
      </c>
      <c r="G13" s="39"/>
      <c r="H13" s="79"/>
      <c r="I13" s="79"/>
    </row>
    <row r="14" spans="1:9" ht="15">
      <c r="A14" s="56"/>
      <c r="B14" s="2" t="s">
        <v>6</v>
      </c>
      <c r="G14" s="39"/>
      <c r="H14" s="79"/>
      <c r="I14" s="79"/>
    </row>
    <row r="15" spans="1:9" ht="15">
      <c r="A15" s="56"/>
      <c r="B15" s="2" t="s">
        <v>7</v>
      </c>
      <c r="G15" s="39"/>
      <c r="H15" s="79"/>
      <c r="I15" s="79"/>
    </row>
    <row r="16" spans="1:10" ht="15">
      <c r="A16" s="56"/>
      <c r="B16" s="2" t="s">
        <v>373</v>
      </c>
      <c r="G16" s="39"/>
      <c r="H16" s="77"/>
      <c r="I16" s="77"/>
      <c r="J16" s="80"/>
    </row>
    <row r="17" spans="1:10" ht="15">
      <c r="A17" s="56"/>
      <c r="B17" s="2" t="s">
        <v>363</v>
      </c>
      <c r="G17" s="39"/>
      <c r="H17" s="77"/>
      <c r="I17" s="77"/>
      <c r="J17" s="80"/>
    </row>
    <row r="18" spans="1:10" ht="15">
      <c r="A18" s="56"/>
      <c r="G18" s="39"/>
      <c r="H18" s="77"/>
      <c r="I18" s="77"/>
      <c r="J18" s="80"/>
    </row>
    <row r="19" spans="1:9" ht="15">
      <c r="A19" s="56" t="s">
        <v>63</v>
      </c>
      <c r="B19" s="56" t="s">
        <v>8</v>
      </c>
      <c r="C19" s="56"/>
      <c r="D19" s="56"/>
      <c r="E19" s="39"/>
      <c r="F19" s="39"/>
      <c r="G19" s="39"/>
      <c r="H19" s="77"/>
      <c r="I19" s="77"/>
    </row>
    <row r="20" spans="1:9" ht="15">
      <c r="A20" s="56"/>
      <c r="B20" s="56" t="s">
        <v>357</v>
      </c>
      <c r="C20" s="56"/>
      <c r="D20" s="56"/>
      <c r="E20" s="39"/>
      <c r="F20" s="39"/>
      <c r="G20" s="39"/>
      <c r="H20" s="77"/>
      <c r="I20" s="77"/>
    </row>
    <row r="21" spans="1:9" ht="15">
      <c r="A21" s="56"/>
      <c r="B21" s="56" t="s">
        <v>358</v>
      </c>
      <c r="C21" s="56"/>
      <c r="D21" s="56"/>
      <c r="E21" s="39"/>
      <c r="F21" s="39"/>
      <c r="G21" s="39"/>
      <c r="H21" s="77"/>
      <c r="I21" s="77"/>
    </row>
    <row r="22" spans="1:9" ht="15">
      <c r="A22" s="56"/>
      <c r="B22" s="56" t="s">
        <v>360</v>
      </c>
      <c r="C22" s="56"/>
      <c r="D22" s="56"/>
      <c r="E22" s="39"/>
      <c r="F22" s="39"/>
      <c r="G22" s="39"/>
      <c r="H22" s="77"/>
      <c r="I22" s="77"/>
    </row>
    <row r="23" spans="1:9" ht="15">
      <c r="A23" s="56"/>
      <c r="B23" s="56" t="s">
        <v>359</v>
      </c>
      <c r="C23" s="56"/>
      <c r="D23" s="56"/>
      <c r="E23" s="39"/>
      <c r="F23" s="39"/>
      <c r="G23" s="39"/>
      <c r="H23" s="77"/>
      <c r="I23" s="77"/>
    </row>
    <row r="24" spans="1:9" ht="15">
      <c r="A24" s="56"/>
      <c r="B24" s="56" t="s">
        <v>9</v>
      </c>
      <c r="E24" s="39"/>
      <c r="F24" s="39"/>
      <c r="G24" s="39"/>
      <c r="H24" s="77"/>
      <c r="I24" s="77"/>
    </row>
    <row r="25" spans="1:9" ht="15">
      <c r="A25" s="56"/>
      <c r="B25" s="56"/>
      <c r="E25" s="39"/>
      <c r="F25" s="39"/>
      <c r="G25" s="39"/>
      <c r="H25" s="77"/>
      <c r="I25" s="77"/>
    </row>
    <row r="26" spans="1:9" ht="15">
      <c r="A26" s="57"/>
      <c r="B26" s="56" t="s">
        <v>10</v>
      </c>
      <c r="C26" s="56"/>
      <c r="D26" s="56"/>
      <c r="E26" s="39"/>
      <c r="F26" s="39"/>
      <c r="G26" s="39"/>
      <c r="H26" s="77"/>
      <c r="I26" s="77"/>
    </row>
    <row r="27" spans="1:9" ht="15">
      <c r="A27" s="57"/>
      <c r="B27" s="56" t="s">
        <v>364</v>
      </c>
      <c r="C27" s="56"/>
      <c r="D27" s="56"/>
      <c r="E27" s="39"/>
      <c r="F27" s="39"/>
      <c r="G27" s="39"/>
      <c r="H27" s="77"/>
      <c r="I27" s="77"/>
    </row>
    <row r="28" spans="1:9" ht="15">
      <c r="A28" s="57"/>
      <c r="B28" s="56" t="s">
        <v>365</v>
      </c>
      <c r="C28" s="56"/>
      <c r="D28" s="56"/>
      <c r="E28" s="39"/>
      <c r="F28" s="39"/>
      <c r="G28" s="39"/>
      <c r="H28" s="77"/>
      <c r="I28" s="77"/>
    </row>
    <row r="29" spans="1:9" ht="15">
      <c r="A29" s="57"/>
      <c r="B29" s="56" t="s">
        <v>371</v>
      </c>
      <c r="C29" s="56"/>
      <c r="D29" s="56"/>
      <c r="E29" s="39"/>
      <c r="F29" s="39"/>
      <c r="G29" s="39"/>
      <c r="H29" s="77"/>
      <c r="I29" s="77"/>
    </row>
    <row r="30" spans="1:9" ht="15">
      <c r="A30" s="57"/>
      <c r="B30" s="56" t="s">
        <v>366</v>
      </c>
      <c r="C30" s="56"/>
      <c r="D30" s="56"/>
      <c r="E30" s="39"/>
      <c r="F30" s="39"/>
      <c r="G30" s="39"/>
      <c r="H30" s="77"/>
      <c r="I30" s="77"/>
    </row>
    <row r="31" spans="1:9" ht="15">
      <c r="A31" s="57"/>
      <c r="B31" s="56" t="s">
        <v>368</v>
      </c>
      <c r="C31" s="56"/>
      <c r="D31" s="56"/>
      <c r="E31" s="39"/>
      <c r="F31" s="39"/>
      <c r="G31" s="39"/>
      <c r="H31" s="77"/>
      <c r="I31" s="77"/>
    </row>
    <row r="32" spans="1:9" ht="15">
      <c r="A32" s="57"/>
      <c r="B32" s="56" t="s">
        <v>367</v>
      </c>
      <c r="C32" s="56"/>
      <c r="D32" s="56"/>
      <c r="E32" s="39"/>
      <c r="F32" s="39"/>
      <c r="G32" s="39"/>
      <c r="H32" s="77"/>
      <c r="I32" s="77"/>
    </row>
    <row r="33" spans="1:9" ht="15">
      <c r="A33" s="57"/>
      <c r="B33" s="56"/>
      <c r="C33" s="56"/>
      <c r="D33" s="56"/>
      <c r="E33" s="39"/>
      <c r="F33" s="39"/>
      <c r="G33" s="39"/>
      <c r="H33" s="77"/>
      <c r="I33" s="77"/>
    </row>
    <row r="34" spans="1:9" ht="15">
      <c r="A34" s="56" t="s">
        <v>64</v>
      </c>
      <c r="B34" s="56" t="s">
        <v>337</v>
      </c>
      <c r="C34" s="56"/>
      <c r="D34" s="56"/>
      <c r="E34" s="39"/>
      <c r="F34" s="39"/>
      <c r="G34" s="39"/>
      <c r="H34" s="77"/>
      <c r="I34" s="77"/>
    </row>
    <row r="35" spans="1:9" ht="15">
      <c r="A35" s="56"/>
      <c r="B35" s="56" t="s">
        <v>338</v>
      </c>
      <c r="C35" s="56"/>
      <c r="D35" s="56"/>
      <c r="E35" s="39"/>
      <c r="F35" s="39"/>
      <c r="G35" s="39"/>
      <c r="H35" s="77"/>
      <c r="I35" s="77"/>
    </row>
    <row r="36" spans="1:9" ht="15">
      <c r="A36" s="56"/>
      <c r="B36" s="56" t="s">
        <v>343</v>
      </c>
      <c r="C36" s="56"/>
      <c r="D36" s="56"/>
      <c r="E36" s="39"/>
      <c r="F36" s="39"/>
      <c r="G36" s="39"/>
      <c r="H36" s="77"/>
      <c r="I36" s="77"/>
    </row>
    <row r="37" spans="1:9" ht="15">
      <c r="A37" s="56"/>
      <c r="B37" s="56"/>
      <c r="C37" s="56"/>
      <c r="D37" s="56"/>
      <c r="E37" s="39"/>
      <c r="F37" s="39"/>
      <c r="G37" s="39"/>
      <c r="H37" s="77"/>
      <c r="I37" s="77"/>
    </row>
    <row r="38" spans="1:9" ht="15">
      <c r="A38" s="57" t="s">
        <v>66</v>
      </c>
      <c r="B38" s="56" t="s">
        <v>296</v>
      </c>
      <c r="C38" s="56"/>
      <c r="D38" s="56"/>
      <c r="E38" s="39"/>
      <c r="F38" s="39"/>
      <c r="G38" s="39"/>
      <c r="H38" s="77"/>
      <c r="I38" s="77"/>
    </row>
    <row r="40" spans="1:2" ht="15">
      <c r="A40" s="2" t="s">
        <v>67</v>
      </c>
      <c r="B40" s="2" t="s">
        <v>29</v>
      </c>
    </row>
    <row r="41" spans="1:14" ht="15">
      <c r="A41" s="59"/>
      <c r="G41" s="27" t="s">
        <v>68</v>
      </c>
      <c r="H41" s="2"/>
      <c r="I41" s="27" t="s">
        <v>298</v>
      </c>
      <c r="L41" s="60"/>
      <c r="M41" s="60"/>
      <c r="N41" s="60"/>
    </row>
    <row r="42" spans="1:14" ht="15">
      <c r="A42" s="4"/>
      <c r="B42" s="4"/>
      <c r="C42" s="4"/>
      <c r="D42" s="4"/>
      <c r="E42" s="4"/>
      <c r="F42" s="4"/>
      <c r="G42" s="27" t="s">
        <v>69</v>
      </c>
      <c r="H42" s="2"/>
      <c r="I42" s="27" t="s">
        <v>297</v>
      </c>
      <c r="L42" s="61"/>
      <c r="M42" s="61"/>
      <c r="N42" s="61"/>
    </row>
    <row r="43" spans="1:14" ht="15">
      <c r="A43" s="4"/>
      <c r="B43" s="4"/>
      <c r="C43" s="4"/>
      <c r="D43" s="4"/>
      <c r="E43" s="4"/>
      <c r="F43" s="4"/>
      <c r="G43" s="121" t="s">
        <v>13</v>
      </c>
      <c r="H43" s="2"/>
      <c r="I43" s="121" t="s">
        <v>13</v>
      </c>
      <c r="L43" s="60"/>
      <c r="M43" s="60"/>
      <c r="N43" s="60"/>
    </row>
    <row r="44" spans="1:14" ht="15">
      <c r="A44" s="62"/>
      <c r="B44" s="2" t="s">
        <v>40</v>
      </c>
      <c r="G44" s="77"/>
      <c r="H44" s="77"/>
      <c r="I44" s="69"/>
      <c r="L44" s="4"/>
      <c r="M44" s="4"/>
      <c r="N44" s="4"/>
    </row>
    <row r="45" spans="1:14" ht="15">
      <c r="A45" s="4"/>
      <c r="B45" s="59" t="s">
        <v>41</v>
      </c>
      <c r="C45" s="59"/>
      <c r="D45" s="59"/>
      <c r="E45" s="59"/>
      <c r="F45" s="59"/>
      <c r="G45" s="39">
        <f>+I45</f>
        <v>33875</v>
      </c>
      <c r="H45" s="39"/>
      <c r="I45" s="39">
        <v>33875</v>
      </c>
      <c r="L45" s="4"/>
      <c r="M45" s="4"/>
      <c r="N45" s="4"/>
    </row>
    <row r="46" spans="1:14" ht="15">
      <c r="A46" s="4"/>
      <c r="B46" s="59" t="s">
        <v>154</v>
      </c>
      <c r="C46" s="59"/>
      <c r="D46" s="59"/>
      <c r="E46" s="59"/>
      <c r="F46" s="59"/>
      <c r="G46" s="88">
        <f>+I46</f>
        <v>836</v>
      </c>
      <c r="H46" s="77"/>
      <c r="I46" s="69">
        <v>836</v>
      </c>
      <c r="L46" s="4"/>
      <c r="M46" s="4"/>
      <c r="N46" s="4"/>
    </row>
    <row r="47" spans="2:9" ht="15">
      <c r="B47" s="4" t="s">
        <v>199</v>
      </c>
      <c r="C47" s="82"/>
      <c r="D47" s="82"/>
      <c r="E47" s="4"/>
      <c r="F47" s="4"/>
      <c r="G47" s="88">
        <f>+I47</f>
        <v>16</v>
      </c>
      <c r="H47" s="88"/>
      <c r="I47" s="39">
        <v>16</v>
      </c>
    </row>
    <row r="48" spans="2:9" ht="15.75" thickBot="1">
      <c r="B48" s="4"/>
      <c r="C48" s="82"/>
      <c r="D48" s="82"/>
      <c r="E48" s="4"/>
      <c r="F48" s="4"/>
      <c r="G48" s="120">
        <f>SUM(G45:G47)</f>
        <v>34727</v>
      </c>
      <c r="H48" s="77"/>
      <c r="I48" s="85">
        <f>SUM(I45:I47)</f>
        <v>34727</v>
      </c>
    </row>
    <row r="49" spans="2:10" ht="11.25" customHeight="1" thickTop="1">
      <c r="B49" s="4"/>
      <c r="C49" s="82"/>
      <c r="D49" s="82"/>
      <c r="E49" s="4"/>
      <c r="F49" s="4"/>
      <c r="G49" s="4"/>
      <c r="H49" s="78"/>
      <c r="I49" s="78"/>
      <c r="J49" s="78"/>
    </row>
    <row r="50" spans="2:4" ht="15">
      <c r="B50" s="2" t="s">
        <v>326</v>
      </c>
      <c r="C50" s="59"/>
      <c r="D50" s="59"/>
    </row>
    <row r="51" ht="15">
      <c r="B51" s="2" t="s">
        <v>327</v>
      </c>
    </row>
    <row r="52" ht="15">
      <c r="B52" s="2" t="s">
        <v>299</v>
      </c>
    </row>
    <row r="56" spans="1:2" ht="15">
      <c r="A56" s="2" t="s">
        <v>72</v>
      </c>
      <c r="B56" s="2" t="s">
        <v>192</v>
      </c>
    </row>
    <row r="57" spans="2:4" ht="15">
      <c r="B57" s="56" t="s">
        <v>193</v>
      </c>
      <c r="C57" s="58"/>
      <c r="D57" s="58"/>
    </row>
    <row r="58" ht="15">
      <c r="B58" s="56" t="s">
        <v>300</v>
      </c>
    </row>
    <row r="59" ht="15">
      <c r="B59" s="56"/>
    </row>
    <row r="60" spans="1:2" ht="15">
      <c r="A60" s="2" t="s">
        <v>71</v>
      </c>
      <c r="B60" s="2" t="s">
        <v>155</v>
      </c>
    </row>
    <row r="61" spans="2:9" ht="15">
      <c r="B61" s="56"/>
      <c r="C61" s="58"/>
      <c r="D61" s="58"/>
      <c r="H61" s="27"/>
      <c r="I61" s="27"/>
    </row>
    <row r="62" spans="2:3" ht="15">
      <c r="B62" s="2" t="s">
        <v>81</v>
      </c>
      <c r="C62" s="2" t="s">
        <v>121</v>
      </c>
    </row>
    <row r="63" ht="15">
      <c r="C63" s="2" t="s">
        <v>301</v>
      </c>
    </row>
    <row r="64" spans="9:11" ht="7.5" customHeight="1">
      <c r="I64" s="81"/>
      <c r="J64" s="81"/>
      <c r="K64" s="81"/>
    </row>
    <row r="65" spans="2:3" ht="15">
      <c r="B65" s="2" t="s">
        <v>82</v>
      </c>
      <c r="C65" s="2" t="s">
        <v>302</v>
      </c>
    </row>
    <row r="66" spans="7:12" ht="15">
      <c r="G66" s="60"/>
      <c r="H66" s="2"/>
      <c r="I66" s="73" t="s">
        <v>13</v>
      </c>
      <c r="L66" s="60"/>
    </row>
    <row r="67" spans="2:12" ht="15.75" thickBot="1">
      <c r="B67" s="2" t="s">
        <v>83</v>
      </c>
      <c r="C67" s="2" t="s">
        <v>156</v>
      </c>
      <c r="G67" s="4"/>
      <c r="I67" s="84">
        <f>3428+1809</f>
        <v>5237</v>
      </c>
      <c r="L67" s="4"/>
    </row>
    <row r="68" spans="2:12" ht="16.5" thickBot="1" thickTop="1">
      <c r="B68" s="2" t="s">
        <v>84</v>
      </c>
      <c r="C68" s="2" t="s">
        <v>157</v>
      </c>
      <c r="G68" s="4"/>
      <c r="I68" s="118">
        <f>3304+1809</f>
        <v>5113</v>
      </c>
      <c r="L68" s="4"/>
    </row>
    <row r="69" spans="2:12" ht="16.5" thickBot="1" thickTop="1">
      <c r="B69" s="2" t="s">
        <v>85</v>
      </c>
      <c r="C69" s="2" t="s">
        <v>158</v>
      </c>
      <c r="G69" s="4"/>
      <c r="H69" s="2"/>
      <c r="I69" s="84">
        <f>3506+790</f>
        <v>4296</v>
      </c>
      <c r="L69" s="4"/>
    </row>
    <row r="70" spans="8:9" ht="15.75" thickTop="1">
      <c r="H70" s="27"/>
      <c r="I70" s="2"/>
    </row>
    <row r="71" spans="1:2" ht="15">
      <c r="A71" s="2" t="s">
        <v>70</v>
      </c>
      <c r="B71" s="2" t="s">
        <v>224</v>
      </c>
    </row>
    <row r="72" ht="15">
      <c r="B72" s="2" t="s">
        <v>159</v>
      </c>
    </row>
    <row r="73" spans="2:4" ht="15">
      <c r="B73" s="63"/>
      <c r="C73" s="63"/>
      <c r="D73" s="63"/>
    </row>
    <row r="74" spans="2:4" ht="15">
      <c r="B74" s="2" t="s">
        <v>335</v>
      </c>
      <c r="C74" s="63"/>
      <c r="D74" s="63"/>
    </row>
    <row r="75" spans="2:4" ht="15">
      <c r="B75" s="2" t="s">
        <v>147</v>
      </c>
      <c r="C75" s="63"/>
      <c r="D75" s="63"/>
    </row>
    <row r="76" spans="3:4" ht="15">
      <c r="C76" s="63"/>
      <c r="D76" s="63"/>
    </row>
    <row r="77" spans="1:9" ht="15">
      <c r="A77" s="59"/>
      <c r="B77" s="2" t="s">
        <v>225</v>
      </c>
      <c r="H77" s="27"/>
      <c r="I77" s="27"/>
    </row>
    <row r="78" spans="1:9" ht="15">
      <c r="A78" s="59"/>
      <c r="B78" s="2" t="s">
        <v>226</v>
      </c>
      <c r="H78" s="27"/>
      <c r="I78" s="27"/>
    </row>
    <row r="79" spans="1:9" ht="15">
      <c r="A79" s="59"/>
      <c r="B79" s="2" t="s">
        <v>328</v>
      </c>
      <c r="H79" s="27"/>
      <c r="I79" s="27"/>
    </row>
    <row r="80" spans="1:9" ht="15">
      <c r="A80" s="59"/>
      <c r="B80" s="2" t="s">
        <v>333</v>
      </c>
      <c r="H80" s="27"/>
      <c r="I80" s="27"/>
    </row>
    <row r="81" spans="1:9" ht="15">
      <c r="A81" s="59"/>
      <c r="B81" s="2" t="s">
        <v>329</v>
      </c>
      <c r="H81" s="27"/>
      <c r="I81" s="27"/>
    </row>
    <row r="82" spans="1:9" ht="15">
      <c r="A82" s="59"/>
      <c r="B82" s="2" t="s">
        <v>330</v>
      </c>
      <c r="H82" s="27"/>
      <c r="I82" s="27"/>
    </row>
    <row r="83" spans="1:9" ht="15">
      <c r="A83" s="59"/>
      <c r="B83" s="2" t="s">
        <v>332</v>
      </c>
      <c r="H83" s="27"/>
      <c r="I83" s="27"/>
    </row>
    <row r="84" spans="1:9" ht="15">
      <c r="A84" s="59"/>
      <c r="B84" s="2" t="s">
        <v>331</v>
      </c>
      <c r="H84" s="27"/>
      <c r="I84" s="27"/>
    </row>
    <row r="85" spans="1:9" ht="15">
      <c r="A85" s="59"/>
      <c r="H85" s="27"/>
      <c r="I85" s="27"/>
    </row>
    <row r="86" spans="1:9" ht="15">
      <c r="A86" s="59"/>
      <c r="B86" s="2" t="s">
        <v>160</v>
      </c>
      <c r="H86" s="27"/>
      <c r="I86" s="27"/>
    </row>
    <row r="87" spans="1:9" ht="15">
      <c r="A87" s="59"/>
      <c r="B87" s="2" t="s">
        <v>307</v>
      </c>
      <c r="H87" s="27"/>
      <c r="I87" s="27"/>
    </row>
    <row r="88" spans="1:9" ht="15">
      <c r="A88" s="59"/>
      <c r="B88" s="2" t="s">
        <v>308</v>
      </c>
      <c r="H88" s="27"/>
      <c r="I88" s="27"/>
    </row>
    <row r="89" spans="1:9" ht="15">
      <c r="A89" s="59"/>
      <c r="B89" s="2" t="s">
        <v>309</v>
      </c>
      <c r="H89" s="27"/>
      <c r="I89" s="27"/>
    </row>
    <row r="90" spans="1:9" ht="15">
      <c r="A90" s="59"/>
      <c r="B90" s="2" t="s">
        <v>310</v>
      </c>
      <c r="H90" s="27"/>
      <c r="I90" s="27"/>
    </row>
    <row r="91" spans="1:9" ht="15">
      <c r="A91" s="59"/>
      <c r="B91" s="2" t="s">
        <v>311</v>
      </c>
      <c r="H91" s="27"/>
      <c r="I91" s="27"/>
    </row>
    <row r="92" spans="1:9" ht="15">
      <c r="A92" s="59"/>
      <c r="B92" s="2" t="s">
        <v>312</v>
      </c>
      <c r="H92" s="27"/>
      <c r="I92" s="27"/>
    </row>
    <row r="93" spans="1:9" ht="15">
      <c r="A93" s="59"/>
      <c r="B93" s="2" t="s">
        <v>313</v>
      </c>
      <c r="H93" s="27"/>
      <c r="I93" s="27"/>
    </row>
    <row r="94" spans="1:9" ht="15">
      <c r="A94" s="59"/>
      <c r="H94" s="27"/>
      <c r="I94" s="27"/>
    </row>
    <row r="95" spans="2:9" ht="15">
      <c r="B95" s="2" t="s">
        <v>339</v>
      </c>
      <c r="H95" s="27"/>
      <c r="I95" s="27"/>
    </row>
    <row r="96" spans="1:9" ht="15">
      <c r="A96" s="59"/>
      <c r="B96" s="2" t="s">
        <v>334</v>
      </c>
      <c r="H96" s="27"/>
      <c r="I96" s="27"/>
    </row>
    <row r="97" spans="1:9" ht="15">
      <c r="A97" s="59"/>
      <c r="B97" s="2" t="s">
        <v>369</v>
      </c>
      <c r="H97" s="27"/>
      <c r="I97" s="27"/>
    </row>
    <row r="98" spans="1:9" ht="15">
      <c r="A98" s="59"/>
      <c r="B98" s="2" t="s">
        <v>372</v>
      </c>
      <c r="H98" s="27"/>
      <c r="I98" s="27"/>
    </row>
    <row r="99" spans="1:9" ht="15">
      <c r="A99" s="59"/>
      <c r="B99" s="2" t="s">
        <v>370</v>
      </c>
      <c r="H99" s="27"/>
      <c r="I99" s="27"/>
    </row>
    <row r="100" spans="1:9" ht="15">
      <c r="A100" s="59"/>
      <c r="H100" s="27"/>
      <c r="I100" s="27"/>
    </row>
    <row r="101" spans="1:9" ht="15">
      <c r="A101" s="59"/>
      <c r="H101" s="27"/>
      <c r="I101" s="27"/>
    </row>
    <row r="102" spans="1:9" ht="15">
      <c r="A102" s="59"/>
      <c r="H102" s="27"/>
      <c r="I102" s="27"/>
    </row>
    <row r="103" spans="1:9" ht="15">
      <c r="A103" s="59"/>
      <c r="H103" s="27"/>
      <c r="I103" s="27"/>
    </row>
    <row r="104" spans="1:9" ht="15">
      <c r="A104" s="59"/>
      <c r="H104" s="27"/>
      <c r="I104" s="27"/>
    </row>
    <row r="105" spans="1:9" ht="15">
      <c r="A105" s="59"/>
      <c r="H105" s="27"/>
      <c r="I105" s="27"/>
    </row>
    <row r="106" spans="1:9" ht="15">
      <c r="A106" s="59"/>
      <c r="H106" s="27"/>
      <c r="I106" s="27"/>
    </row>
    <row r="107" spans="1:9" ht="15">
      <c r="A107" s="2" t="s">
        <v>70</v>
      </c>
      <c r="B107" s="2" t="s">
        <v>303</v>
      </c>
      <c r="H107" s="27"/>
      <c r="I107" s="27"/>
    </row>
    <row r="108" spans="1:9" ht="15">
      <c r="A108" s="59"/>
      <c r="B108" s="2" t="s">
        <v>304</v>
      </c>
      <c r="H108" s="27"/>
      <c r="I108" s="27"/>
    </row>
    <row r="109" spans="1:9" ht="15">
      <c r="A109" s="59"/>
      <c r="B109" s="2" t="s">
        <v>305</v>
      </c>
      <c r="H109" s="27"/>
      <c r="I109" s="27"/>
    </row>
    <row r="110" spans="1:9" ht="15">
      <c r="A110" s="59"/>
      <c r="B110" s="2" t="s">
        <v>306</v>
      </c>
      <c r="H110" s="27"/>
      <c r="I110" s="27"/>
    </row>
    <row r="111" spans="1:9" ht="15">
      <c r="A111" s="59"/>
      <c r="B111" s="2" t="s">
        <v>350</v>
      </c>
      <c r="H111" s="27"/>
      <c r="I111" s="27"/>
    </row>
    <row r="112" spans="2:12" ht="15">
      <c r="B112" s="2" t="s">
        <v>351</v>
      </c>
      <c r="E112" s="60"/>
      <c r="F112" s="60"/>
      <c r="G112" s="27"/>
      <c r="I112" s="27"/>
      <c r="J112" s="27"/>
      <c r="K112" s="73"/>
      <c r="L112" s="60"/>
    </row>
    <row r="113" spans="2:12" ht="15">
      <c r="B113" s="2" t="s">
        <v>352</v>
      </c>
      <c r="E113" s="60"/>
      <c r="F113" s="60"/>
      <c r="G113" s="27"/>
      <c r="I113" s="27"/>
      <c r="J113" s="27"/>
      <c r="K113" s="73"/>
      <c r="L113" s="60"/>
    </row>
    <row r="114" spans="5:12" ht="15">
      <c r="E114" s="60"/>
      <c r="F114" s="60"/>
      <c r="G114" s="27"/>
      <c r="I114" s="27"/>
      <c r="J114" s="27"/>
      <c r="K114" s="73"/>
      <c r="L114" s="60"/>
    </row>
    <row r="115" spans="1:12" ht="15">
      <c r="A115" s="2" t="s">
        <v>73</v>
      </c>
      <c r="B115" s="2" t="s">
        <v>314</v>
      </c>
      <c r="E115" s="60"/>
      <c r="F115" s="60"/>
      <c r="G115" s="27"/>
      <c r="I115" s="27"/>
      <c r="J115" s="27"/>
      <c r="K115" s="73"/>
      <c r="L115" s="60"/>
    </row>
    <row r="116" spans="2:12" ht="15">
      <c r="B116" s="2" t="s">
        <v>0</v>
      </c>
      <c r="E116" s="60"/>
      <c r="F116" s="60"/>
      <c r="G116" s="27"/>
      <c r="I116" s="27"/>
      <c r="J116" s="27"/>
      <c r="K116" s="73"/>
      <c r="L116" s="60"/>
    </row>
    <row r="117" spans="2:12" ht="15">
      <c r="B117" s="2" t="s">
        <v>1</v>
      </c>
      <c r="E117" s="60"/>
      <c r="F117" s="60"/>
      <c r="G117" s="27"/>
      <c r="I117" s="27"/>
      <c r="J117" s="27"/>
      <c r="K117" s="73"/>
      <c r="L117" s="60"/>
    </row>
    <row r="118" spans="5:12" ht="15">
      <c r="E118" s="60"/>
      <c r="F118" s="60"/>
      <c r="G118" s="27"/>
      <c r="I118" s="27"/>
      <c r="J118" s="27"/>
      <c r="K118" s="73"/>
      <c r="L118" s="60"/>
    </row>
    <row r="119" spans="1:2" ht="15">
      <c r="A119" s="2" t="s">
        <v>74</v>
      </c>
      <c r="B119" s="2" t="s">
        <v>201</v>
      </c>
    </row>
    <row r="120" ht="15">
      <c r="B120" s="2" t="s">
        <v>202</v>
      </c>
    </row>
    <row r="122" spans="1:2" ht="15">
      <c r="A122" s="2" t="s">
        <v>75</v>
      </c>
      <c r="B122" s="2" t="s">
        <v>200</v>
      </c>
    </row>
    <row r="123" ht="15">
      <c r="B123" s="2" t="s">
        <v>45</v>
      </c>
    </row>
    <row r="125" spans="1:2" ht="15">
      <c r="A125" s="2" t="s">
        <v>76</v>
      </c>
      <c r="B125" s="2" t="s">
        <v>353</v>
      </c>
    </row>
    <row r="126" ht="15">
      <c r="B126" s="116" t="s">
        <v>354</v>
      </c>
    </row>
    <row r="128" spans="1:2" ht="15">
      <c r="A128" s="2" t="s">
        <v>77</v>
      </c>
      <c r="B128" s="2" t="s">
        <v>161</v>
      </c>
    </row>
    <row r="129" spans="7:10" ht="15">
      <c r="G129" s="175" t="s">
        <v>186</v>
      </c>
      <c r="H129" s="175"/>
      <c r="I129" s="175"/>
      <c r="J129" s="175"/>
    </row>
    <row r="130" spans="7:10" ht="15">
      <c r="G130" s="163" t="s">
        <v>163</v>
      </c>
      <c r="H130" s="163"/>
      <c r="I130" s="163" t="s">
        <v>165</v>
      </c>
      <c r="J130" s="163"/>
    </row>
    <row r="131" spans="7:10" ht="15">
      <c r="G131" s="163" t="s">
        <v>162</v>
      </c>
      <c r="H131" s="163"/>
      <c r="I131" s="163" t="s">
        <v>164</v>
      </c>
      <c r="J131" s="163"/>
    </row>
    <row r="132" spans="7:10" ht="15">
      <c r="G132" s="27" t="str">
        <f>+PL!F10</f>
        <v>31-7-2003</v>
      </c>
      <c r="H132" s="27" t="str">
        <f>+PL!G10</f>
        <v>31-7-2002</v>
      </c>
      <c r="I132" s="27" t="str">
        <f>+PL!H10</f>
        <v>31-7-2003</v>
      </c>
      <c r="J132" s="27" t="str">
        <f>+PL!I10</f>
        <v>31-7-2002</v>
      </c>
    </row>
    <row r="133" spans="2:8" ht="15">
      <c r="B133" s="2" t="s">
        <v>166</v>
      </c>
      <c r="G133" s="69">
        <f>+PL!F28</f>
        <v>75207</v>
      </c>
      <c r="H133" s="88">
        <f>+PL!G28</f>
        <v>66951</v>
      </c>
    </row>
    <row r="134" spans="2:8" ht="15">
      <c r="B134" s="2" t="s">
        <v>176</v>
      </c>
      <c r="G134" s="69"/>
      <c r="H134" s="88"/>
    </row>
    <row r="135" spans="2:8" ht="15">
      <c r="B135" s="2" t="s">
        <v>177</v>
      </c>
      <c r="G135" s="69">
        <v>11436</v>
      </c>
      <c r="H135" s="88">
        <v>0</v>
      </c>
    </row>
    <row r="136" spans="2:8" ht="15.75" thickBot="1">
      <c r="B136" s="2" t="s">
        <v>178</v>
      </c>
      <c r="G136" s="85">
        <f>+G133+G135</f>
        <v>86643</v>
      </c>
      <c r="H136" s="120">
        <f>+H133+H135</f>
        <v>66951</v>
      </c>
    </row>
    <row r="137" spans="2:10" ht="16.5" thickBot="1" thickTop="1">
      <c r="B137" s="2" t="s">
        <v>167</v>
      </c>
      <c r="G137" s="39"/>
      <c r="H137" s="77"/>
      <c r="I137" s="148">
        <f>+G133/G140*100</f>
        <v>9.705569213496196</v>
      </c>
      <c r="J137" s="146">
        <f>+H133/H140*100</f>
        <v>12.030792618828134</v>
      </c>
    </row>
    <row r="138" spans="7:8" ht="8.25" customHeight="1" thickTop="1">
      <c r="G138" s="39"/>
      <c r="H138" s="77"/>
    </row>
    <row r="139" spans="2:11" ht="15">
      <c r="B139" s="2" t="s">
        <v>173</v>
      </c>
      <c r="G139" s="39"/>
      <c r="H139" s="77"/>
      <c r="I139" s="27"/>
      <c r="J139" s="27"/>
      <c r="K139" s="27"/>
    </row>
    <row r="140" spans="2:11" ht="15">
      <c r="B140" s="2" t="s">
        <v>174</v>
      </c>
      <c r="G140" s="39">
        <v>774885</v>
      </c>
      <c r="H140" s="77">
        <v>556497</v>
      </c>
      <c r="I140" s="27"/>
      <c r="J140" s="27"/>
      <c r="K140" s="27"/>
    </row>
    <row r="141" spans="3:11" ht="15">
      <c r="C141" s="2" t="s">
        <v>168</v>
      </c>
      <c r="G141" s="39">
        <v>9309</v>
      </c>
      <c r="H141" s="77">
        <v>16330</v>
      </c>
      <c r="I141" s="27"/>
      <c r="J141" s="27"/>
      <c r="K141" s="27"/>
    </row>
    <row r="142" spans="3:11" ht="15">
      <c r="C142" s="2" t="s">
        <v>171</v>
      </c>
      <c r="G142" s="39"/>
      <c r="H142" s="77"/>
      <c r="I142" s="27"/>
      <c r="J142" s="2"/>
      <c r="K142" s="27"/>
    </row>
    <row r="143" spans="3:11" ht="15">
      <c r="C143" s="2" t="s">
        <v>170</v>
      </c>
      <c r="G143" s="39">
        <v>-2263</v>
      </c>
      <c r="H143" s="77">
        <f>-7910-596</f>
        <v>-8506</v>
      </c>
      <c r="I143" s="27"/>
      <c r="J143" s="2"/>
      <c r="K143" s="27"/>
    </row>
    <row r="144" spans="3:11" ht="15">
      <c r="C144" s="2" t="s">
        <v>179</v>
      </c>
      <c r="G144" s="44">
        <f>1304723-G140-G141-G143</f>
        <v>522792</v>
      </c>
      <c r="H144" s="145">
        <v>0</v>
      </c>
      <c r="I144" s="86"/>
      <c r="K144" s="86"/>
    </row>
    <row r="145" spans="2:11" ht="15">
      <c r="B145" s="2" t="s">
        <v>169</v>
      </c>
      <c r="G145" s="69"/>
      <c r="H145" s="88"/>
      <c r="I145" s="86"/>
      <c r="K145" s="86"/>
    </row>
    <row r="146" spans="2:11" ht="15.75" thickBot="1">
      <c r="B146" s="2" t="s">
        <v>175</v>
      </c>
      <c r="G146" s="84">
        <f>SUM(G140:G144)</f>
        <v>1304723</v>
      </c>
      <c r="H146" s="84">
        <f>SUM(H140:H144)</f>
        <v>564321</v>
      </c>
      <c r="I146" s="86"/>
      <c r="K146" s="86"/>
    </row>
    <row r="147" spans="7:11" ht="9.75" customHeight="1" thickTop="1">
      <c r="G147" s="39"/>
      <c r="H147" s="77"/>
      <c r="I147" s="86"/>
      <c r="K147" s="86"/>
    </row>
    <row r="148" spans="2:11" ht="15.75" thickBot="1">
      <c r="B148" s="2" t="s">
        <v>172</v>
      </c>
      <c r="I148" s="149">
        <f>+G136/G146*100</f>
        <v>6.640719907597245</v>
      </c>
      <c r="J148" s="147">
        <f>+H136/H146*100</f>
        <v>11.863992302253505</v>
      </c>
      <c r="K148" s="86"/>
    </row>
    <row r="149" spans="9:11" ht="15.75" thickTop="1">
      <c r="I149" s="151"/>
      <c r="J149" s="152"/>
      <c r="K149" s="86"/>
    </row>
    <row r="150" spans="9:11" ht="12.75" customHeight="1">
      <c r="I150" s="151"/>
      <c r="J150" s="152"/>
      <c r="K150" s="86"/>
    </row>
    <row r="151" spans="9:11" ht="15">
      <c r="I151" s="86"/>
      <c r="K151" s="86"/>
    </row>
    <row r="152" spans="9:11" ht="15">
      <c r="I152" s="86"/>
      <c r="K152" s="86"/>
    </row>
    <row r="153" spans="1:11" ht="15">
      <c r="A153" s="2" t="s">
        <v>93</v>
      </c>
      <c r="B153" s="2" t="s">
        <v>94</v>
      </c>
      <c r="I153" s="86"/>
      <c r="K153" s="86"/>
    </row>
    <row r="167" ht="15">
      <c r="J167" s="27"/>
    </row>
  </sheetData>
  <mergeCells count="5">
    <mergeCell ref="G129:J129"/>
    <mergeCell ref="G130:H130"/>
    <mergeCell ref="G131:H131"/>
    <mergeCell ref="I130:J130"/>
    <mergeCell ref="I131:J131"/>
  </mergeCells>
  <printOptions/>
  <pageMargins left="0.75" right="0.49" top="0.86" bottom="0.81" header="0.5" footer="0.5"/>
  <pageSetup firstPageNumber="8" useFirstPageNumber="1" horizontalDpi="600" verticalDpi="600" orientation="portrait" paperSize="9" scale="97" r:id="rId1"/>
  <headerFooter alignWithMargins="0">
    <oddHeader>&amp;R&amp;"Arial,Bold"Berjaya Sports Toto Berhad&amp;U
&amp;9&amp;U(&amp;"Arial,Regular"Company No. 9109-K)
Quarterly Report 31-7-2003</oddHeader>
    <oddFooter>&amp;R&amp;"Arial,Bold"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Amy</cp:lastModifiedBy>
  <cp:lastPrinted>2003-09-22T09:17:44Z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