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290" windowWidth="9720" windowHeight="7320" activeTab="3"/>
  </bookViews>
  <sheets>
    <sheet name="Notes" sheetId="1" r:id="rId1"/>
    <sheet name="PL" sheetId="2" r:id="rId2"/>
    <sheet name="Cover" sheetId="3" r:id="rId3"/>
    <sheet name="BS" sheetId="4" r:id="rId4"/>
    <sheet name="SICE" sheetId="5" r:id="rId5"/>
    <sheet name="CF" sheetId="6" r:id="rId6"/>
    <sheet name="Notes (2)" sheetId="7" r:id="rId7"/>
  </sheets>
  <definedNames>
    <definedName name="_xlnm.Print_Area" localSheetId="3">'BS'!$A$1:$I$62</definedName>
    <definedName name="_xlnm.Print_Area" localSheetId="5">'CF'!$A$1:$I$50</definedName>
    <definedName name="_xlnm.Print_Area" localSheetId="0">'Notes'!$A$1:$P$172</definedName>
    <definedName name="_xlnm.Print_Area" localSheetId="6">'Notes (2)'!$A$2:$K$231</definedName>
    <definedName name="_xlnm.Print_Area" localSheetId="1">'PL'!$A$1:$I$50</definedName>
    <definedName name="_xlnm.Print_Area" localSheetId="4">'SICE'!$A$1:$K$50</definedName>
  </definedNames>
  <calcPr fullCalcOnLoad="1"/>
</workbook>
</file>

<file path=xl/sharedStrings.xml><?xml version="1.0" encoding="utf-8"?>
<sst xmlns="http://schemas.openxmlformats.org/spreadsheetml/2006/main" count="466" uniqueCount="389">
  <si>
    <t>3 months ended</t>
  </si>
  <si>
    <t>RM'000</t>
  </si>
  <si>
    <t>REVENUE</t>
  </si>
  <si>
    <t>Non-operating income</t>
  </si>
  <si>
    <t>Finance costs</t>
  </si>
  <si>
    <t>PROFIT BEFORE TAXATION</t>
  </si>
  <si>
    <t>TAXATION</t>
  </si>
  <si>
    <t>PROFIT AFTER TAXATION</t>
  </si>
  <si>
    <t>PROFIT ATTRIBUTABLE TO</t>
  </si>
  <si>
    <t xml:space="preserve">  -Basic</t>
  </si>
  <si>
    <t xml:space="preserve"> -Diluted</t>
  </si>
  <si>
    <t>Minority interests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</si>
  <si>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</si>
  <si>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</si>
  <si>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</si>
  <si>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</si>
  <si>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</si>
  <si>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</si>
  <si>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</si>
  <si>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</si>
  <si>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</si>
  <si>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SHAREHOLDERS’ EQUITY</t>
  </si>
  <si>
    <t>Non-</t>
  </si>
  <si>
    <t>Distributable</t>
  </si>
  <si>
    <t>Total</t>
  </si>
  <si>
    <t>distributable</t>
  </si>
  <si>
    <t>NOTES TO THE INTERIM FINANCIAL REPORT</t>
  </si>
  <si>
    <t>Group</t>
  </si>
  <si>
    <t>Property, plant and equipment</t>
  </si>
  <si>
    <t>ADDITIONAL INFORMATION REQUIRED BY THE KLSE'S LISTING REQUIREMENTS</t>
  </si>
  <si>
    <t>Based on the results for the year:-</t>
  </si>
  <si>
    <t>-   Malaysian taxation</t>
  </si>
  <si>
    <t>6 months ended</t>
  </si>
  <si>
    <t>Page 3</t>
  </si>
  <si>
    <t>Interest income</t>
  </si>
  <si>
    <t>Income taxes</t>
  </si>
  <si>
    <t xml:space="preserve">The Group has not entered into any financial instruments with off balance sheet risk as at the </t>
  </si>
  <si>
    <t xml:space="preserve">There is no pending material litigation since the last annual balance sheet date to the date of </t>
  </si>
  <si>
    <t>this announcement.</t>
  </si>
  <si>
    <t>There are no comparative figures for the same period of the preceding year since this is the first time a</t>
  </si>
  <si>
    <t>condensed consolidated cash flow statement is presented.</t>
  </si>
  <si>
    <t>qualification.</t>
  </si>
  <si>
    <t>The same accounting policies and methods of computation used in the preparation of the financial</t>
  </si>
  <si>
    <t>statements for the year ended 30 April 2002 have been applied in the preparation of the quarterly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</si>
  <si>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</si>
  <si>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</si>
  <si>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</si>
  <si>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</si>
  <si>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</si>
  <si>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</si>
  <si>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</si>
  <si>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</si>
  <si>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</si>
  <si>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</si>
  <si>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</si>
  <si>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</si>
  <si>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The interim financial report is not audited and has been prepared in compliance with MASB 26, Interim</t>
  </si>
  <si>
    <t>Financial Reporting.</t>
  </si>
  <si>
    <t>Group for the year ended 30 April 2002.</t>
  </si>
  <si>
    <t>B1</t>
  </si>
  <si>
    <t>B2</t>
  </si>
  <si>
    <t>B3</t>
  </si>
  <si>
    <t>31-10-2002</t>
  </si>
  <si>
    <t>31-10-2001</t>
  </si>
  <si>
    <t xml:space="preserve">    SHAREHOLDERS OF THE COMPANY</t>
  </si>
  <si>
    <t>B4</t>
  </si>
  <si>
    <t>B5</t>
  </si>
  <si>
    <t>Current</t>
  </si>
  <si>
    <t>Quarter</t>
  </si>
  <si>
    <t xml:space="preserve">Financial </t>
  </si>
  <si>
    <t>Year to date</t>
  </si>
  <si>
    <t>Cost of purchase</t>
  </si>
  <si>
    <t xml:space="preserve">At end of </t>
  </si>
  <si>
    <t>current quarter</t>
  </si>
  <si>
    <t>B8</t>
  </si>
  <si>
    <t>B7</t>
  </si>
  <si>
    <t>B6</t>
  </si>
  <si>
    <t>B9</t>
  </si>
  <si>
    <t>B10</t>
  </si>
  <si>
    <t>B11</t>
  </si>
  <si>
    <t>B12</t>
  </si>
  <si>
    <t>B13</t>
  </si>
  <si>
    <t>30-4-2002</t>
  </si>
  <si>
    <t>Unallocated corporate expenses</t>
  </si>
  <si>
    <t>annual report as no revaluation has been carried out since 30 April 2002.</t>
  </si>
  <si>
    <t>EARNINGS PER SHARE (SEN)</t>
  </si>
  <si>
    <t>DIVIDEND PER SHARE (SEN)</t>
  </si>
  <si>
    <t>(a)</t>
  </si>
  <si>
    <t>(b)</t>
  </si>
  <si>
    <t>Investments in quoted securities : -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</si>
  <si>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</si>
  <si>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</si>
  <si>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</si>
  <si>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</si>
  <si>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</si>
  <si>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</si>
  <si>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</si>
  <si>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</si>
  <si>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</si>
  <si>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</si>
  <si>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</si>
  <si>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</si>
  <si>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</si>
  <si>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</si>
  <si>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</si>
  <si>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</si>
  <si>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</si>
  <si>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Interim Financial Report</t>
  </si>
  <si>
    <t>Additional Information Required by the KLSE's Listing Requirements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</si>
  <si>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</si>
  <si>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</si>
  <si>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</si>
  <si>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</si>
  <si>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</si>
  <si>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UNAUDITED INTERIM FINANCIAL REPORT FOR THE PERIOD ENDED 31 OCTOBER 2002</t>
  </si>
  <si>
    <t>Net tangible assets per share (RM)</t>
  </si>
  <si>
    <t>Net assets per share (RM)</t>
  </si>
  <si>
    <t>NON CURRENT ASSETS</t>
  </si>
  <si>
    <t>Investment properties</t>
  </si>
  <si>
    <t>Investment in associated company</t>
  </si>
  <si>
    <t>Goodwill arising on consolidation</t>
  </si>
  <si>
    <t>RETAINED EARNINGS</t>
  </si>
  <si>
    <t>At 01-05-2002</t>
  </si>
  <si>
    <t>CASH &amp; CASH EQUIVALENTS AT 01-05-2002</t>
  </si>
  <si>
    <t>There were no changes in the composition of the Company for the current quarter and financial</t>
  </si>
  <si>
    <t>year-to-date ended 31 October 2002 including business combination, acquisition or disposal of</t>
  </si>
  <si>
    <t>subsidiaries and long term investments, restructuring and discontinuing operations.</t>
  </si>
  <si>
    <t>end of the financial year to the date of this announcement.</t>
  </si>
  <si>
    <t>Segmental revenue and results for the financial year-to-date as at 31 October 2002 were as follows :</t>
  </si>
  <si>
    <t>financial year to date ended 31 October 2002 except for the following:</t>
  </si>
  <si>
    <t>date of this announcement.</t>
  </si>
  <si>
    <t xml:space="preserve">Cash and bank balances </t>
  </si>
  <si>
    <t>The interim financial report should be read in conjunction with the audited financial statements of the</t>
  </si>
  <si>
    <t>Profit before tax</t>
  </si>
  <si>
    <t>Our business operations are not significantly affected by seasonal or cyclical factors except for</t>
  </si>
  <si>
    <t xml:space="preserve">Other non operating income </t>
  </si>
  <si>
    <t>There were no material subsequent events for the financial period ended 31 October 2002 up to</t>
  </si>
  <si>
    <t>for the year ended 30 April 2002 has been completed during the current quarter as disclosed in</t>
  </si>
  <si>
    <t>Net cash generated from operating activities</t>
  </si>
  <si>
    <t>Net cash used in financing activities</t>
  </si>
  <si>
    <t>INCREASE IN CASH AND CASH EQUIVALENTS</t>
  </si>
  <si>
    <t>RESULTS</t>
  </si>
  <si>
    <t xml:space="preserve">There were no purchases and disposals of quoted securities during the current quarter and </t>
  </si>
  <si>
    <t>Berjaya Sports Toto Berhad</t>
  </si>
  <si>
    <t>(Company no: 9109-K)</t>
  </si>
  <si>
    <t>PROFIT FROM OPERATIONS</t>
  </si>
  <si>
    <t>Long term investments</t>
  </si>
  <si>
    <t>Other intangible asset</t>
  </si>
  <si>
    <t>Inventories</t>
  </si>
  <si>
    <t>Trade receivables and other receivables</t>
  </si>
  <si>
    <t>Holding, subsidiary and related companies</t>
  </si>
  <si>
    <t>Deposits with financial institutions</t>
  </si>
  <si>
    <t>Trade payables and other payables</t>
  </si>
  <si>
    <t>Subdisiary and related companies</t>
  </si>
  <si>
    <t>Proposed dividend</t>
  </si>
  <si>
    <t>SHARE PREMIUM</t>
  </si>
  <si>
    <t>EXCHANGE RESERVE</t>
  </si>
  <si>
    <t>Less : TREASURY SHARES</t>
  </si>
  <si>
    <t>DEFERRED LIABILITIES</t>
  </si>
  <si>
    <t>Treasury</t>
  </si>
  <si>
    <t>shares</t>
  </si>
  <si>
    <t>Shares</t>
  </si>
  <si>
    <t>Exchange difference</t>
  </si>
  <si>
    <t xml:space="preserve">Cash and cash equivalents carried forward comprise </t>
  </si>
  <si>
    <t>from the open market.  These shares were bought back with internally generated funds and are</t>
  </si>
  <si>
    <t>being held as treasury shares with none of the shares being cancelled or resold during the second</t>
  </si>
  <si>
    <t>The cumulative shares bought back for the financial period ended 31 October 2002 after taking into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</si>
  <si>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</si>
  <si>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</si>
  <si>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</si>
  <si>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</si>
  <si>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</si>
  <si>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</si>
  <si>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</si>
  <si>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</si>
  <si>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May 2002</t>
  </si>
  <si>
    <t>June 2002</t>
  </si>
  <si>
    <t>July 2002</t>
  </si>
  <si>
    <t>August 2002</t>
  </si>
  <si>
    <t>The number of treasury shares held in hand as at 31 October 2002 are as follows :</t>
  </si>
  <si>
    <t>Amount</t>
  </si>
  <si>
    <t>Balance as at 1 May 2002</t>
  </si>
  <si>
    <t>Increase in treasury shares for the period</t>
  </si>
  <si>
    <t>Total treasury shares as at 31 October 2002</t>
  </si>
  <si>
    <t>TOTAL</t>
  </si>
  <si>
    <t>As at 31 October 2002, the number of outstanding shares in issue and fully paid with voting rights</t>
  </si>
  <si>
    <t>was 675,489,104 (30 April 2002 : 558,585,522) ordinary shares of RM1.00 each.</t>
  </si>
  <si>
    <t>Net</t>
  </si>
  <si>
    <t>dividend</t>
  </si>
  <si>
    <t>125% less</t>
  </si>
  <si>
    <t>28% tax</t>
  </si>
  <si>
    <t>45% tax</t>
  </si>
  <si>
    <t>exempt</t>
  </si>
  <si>
    <t>'000</t>
  </si>
  <si>
    <t>No. of</t>
  </si>
  <si>
    <t xml:space="preserve">An amount of RM685,581,306 of the special dividend have been utilised towards the subscription </t>
  </si>
  <si>
    <t>of the ICULS while the balance of RM65,767,299 have been paid in cash on 9 August 2002.</t>
  </si>
  <si>
    <t>The Company's shares with rights to participate</t>
  </si>
  <si>
    <t xml:space="preserve">The changes in contingent liabilities since the last audited balance sheet date as at 30 April 2002 </t>
  </si>
  <si>
    <t>are as follows :</t>
  </si>
  <si>
    <t>USD'000</t>
  </si>
  <si>
    <t>Unsecured</t>
  </si>
  <si>
    <t>Guarantee given to Noteholders for Secured</t>
  </si>
  <si>
    <t xml:space="preserve">  Floating Rate Notes issued by a related company</t>
  </si>
  <si>
    <t>Balance as at 30 April 2002</t>
  </si>
  <si>
    <t xml:space="preserve"> Reduction due to redemption of the Notes</t>
  </si>
  <si>
    <t>Balance as at 31 October 2002</t>
  </si>
  <si>
    <t>Guarantee given to a financial institution for</t>
  </si>
  <si>
    <t xml:space="preserve">   facility granted to a related company</t>
  </si>
  <si>
    <t>Reduction due to repayment of loan</t>
  </si>
  <si>
    <t>A guarantee fee is receivable by the Company.</t>
  </si>
  <si>
    <t>Exchange ("KLSE") on 9 August 2002.</t>
  </si>
  <si>
    <t>-   Foreign countries taxation</t>
  </si>
  <si>
    <t>Over provision in prior year</t>
  </si>
  <si>
    <t>The effective tax rates on the Group's current quarter profit and profit for financial year-to-date</t>
  </si>
  <si>
    <t>ended 31 October 2002 were higher than the statutory tax rate mainly due to certain expenses</t>
  </si>
  <si>
    <t>being disallowed for taxation purposes.</t>
  </si>
  <si>
    <t>The particulars of the acquisition and disposal of quoted investments by the Group were as follows :</t>
  </si>
  <si>
    <t>Total quoted long term investment at cost</t>
  </si>
  <si>
    <t>Total quoted long term investment at book value</t>
  </si>
  <si>
    <t>Total quoted long term investment at market value</t>
  </si>
  <si>
    <t>There were no other corporate proposals announced but not completed as at the date of this</t>
  </si>
  <si>
    <t>announcement.</t>
  </si>
  <si>
    <t>The corporate proposal as disclosed in Notes 35 and 36 to the audited financial statements of the Group</t>
  </si>
  <si>
    <t xml:space="preserve">The corporate exercise comprising the ICULS and the special dividend of RM751,348,605 was </t>
  </si>
  <si>
    <t>completed on 9 August 2002 when the ICULS was listed on the KLSE.  An amount of RM685,581,306</t>
  </si>
  <si>
    <t>of the special dividend have been utilised towards the subscription of the ICULS while the balance</t>
  </si>
  <si>
    <t>of RM65,767,299 have been paid in cash on 9 August 2002 from the proceeds of the ICULS</t>
  </si>
  <si>
    <t>subscription.</t>
  </si>
  <si>
    <t xml:space="preserve">Pursuant to the resolution included in the Circular to Shareholders dated 5 April 2002, the </t>
  </si>
  <si>
    <t>Company has obtained the necessary approvals for the purchase of ICULS by the Company</t>
  </si>
  <si>
    <t>or any of its wholly-owned subsidiaries up to an amount not exceeding RM1.2 billion.  As at</t>
  </si>
  <si>
    <t>of this announcement.</t>
  </si>
  <si>
    <t xml:space="preserve">On 23 January 2002, Berjaya Land Berhad ("BLB") gave the Company a written undertaking </t>
  </si>
  <si>
    <t>at the date of this announcement, there are no dealings in the ICULS, pursuant to the written</t>
  </si>
  <si>
    <t xml:space="preserve">undertaking provided by BLB for repayment, in cash, of the inter-company advances </t>
  </si>
  <si>
    <t>due from the BLB group.</t>
  </si>
  <si>
    <t>be fixed on 5 March 2003.  The total gross dividend distribution per share in respect of the financial</t>
  </si>
  <si>
    <t>A Depositor shall qualify for the entitlement only in respect of :</t>
  </si>
  <si>
    <t>a.</t>
  </si>
  <si>
    <t>Shares transferred to the Depositor's Securities Account before 12:30 p.m. on 5 March 2003</t>
  </si>
  <si>
    <t>in respect of ordinary transfers.</t>
  </si>
  <si>
    <t>b.</t>
  </si>
  <si>
    <t>Shares bought on the Kuala Lumpur Stock Exchange on a cum entitlement basis according</t>
  </si>
  <si>
    <t>to the Rules of the Kuala Lumpur Stock Exchange.</t>
  </si>
  <si>
    <t xml:space="preserve">As compared to the preceding quarter ended 31 July 2002, the Group achieved an increase in </t>
  </si>
  <si>
    <t>For the second quarter under review, the principal subsidiary company, Sports Toto recorded a</t>
  </si>
  <si>
    <t>marginal drop in revenue of 0.87% to RM504.1 million from RM508.5 million in the preceding</t>
  </si>
  <si>
    <t xml:space="preserve">quarter.  However, its pre-tax profit rose 8.1% to RM97.9 million compared to RM90.6 million </t>
  </si>
  <si>
    <t>Compared to the corresponding quarter ended 31 October 2001, the principal subsidiary, Sports</t>
  </si>
  <si>
    <t xml:space="preserve">Toto Malaysia Sdn Bhd ("Sports Toto"), recorded an increase of 2.4% in pre-tax profit despite </t>
  </si>
  <si>
    <t>an 8.9% decline in revenue.  The improvement in pre-tax profit was due to the 1.5% reduction in</t>
  </si>
  <si>
    <t>The basic and diluted earnings per share are calculated as follows :</t>
  </si>
  <si>
    <t>(RM'000)</t>
  </si>
  <si>
    <t xml:space="preserve">Income </t>
  </si>
  <si>
    <t>(sen)</t>
  </si>
  <si>
    <t xml:space="preserve">Earnings per share </t>
  </si>
  <si>
    <t>31/10/02</t>
  </si>
  <si>
    <t>31/10/01</t>
  </si>
  <si>
    <t>Net profit for the period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</si>
  <si>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</si>
  <si>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</si>
  <si>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</si>
  <si>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</si>
  <si>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</si>
  <si>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</si>
  <si>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>overseas subsidiary amounted to USD1,735,000.  The US dollars denominated borrowings was</t>
  </si>
  <si>
    <t>converted at the rate prevailing as at 31 October 2002 and this was equivalent to RM6,593,000.</t>
  </si>
  <si>
    <t>31 October 2001 : RM0.10 per share less 28% income tax).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</si>
  <si>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</si>
  <si>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</si>
  <si>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</si>
  <si>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</si>
  <si>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</si>
  <si>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</si>
  <si>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</si>
  <si>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Group (6-month period)</t>
  </si>
  <si>
    <t xml:space="preserve">  - First interim</t>
  </si>
  <si>
    <t>5 - 8</t>
  </si>
  <si>
    <t>Toto betting operations</t>
  </si>
  <si>
    <t>Operating profit</t>
  </si>
  <si>
    <t>Share of results of associate company</t>
  </si>
  <si>
    <t>the outstanding inter-company balances with the BLB group was RM1,140.6 million.  As</t>
  </si>
  <si>
    <t>As compared to the corresponding second quarter ended 31 October 2001, the Group registered</t>
  </si>
  <si>
    <t>same period last year.  The lower drop in profit compared to the decline in revenue was attributable</t>
  </si>
  <si>
    <t xml:space="preserve">quarter ended 31 October 2002.  During the second quarter ended 31 October 2002, a total of </t>
  </si>
  <si>
    <t>Distribution of special dividend</t>
  </si>
  <si>
    <t>Translation difference of</t>
  </si>
  <si>
    <t>foreign subsidiary companies</t>
  </si>
  <si>
    <t>Tax recoverable</t>
  </si>
  <si>
    <t>SHAREHOLDERS' FUNDS AFTER TREASURY SHARES AND PREMIUM</t>
  </si>
  <si>
    <t>Others</t>
  </si>
  <si>
    <t>Elimination : Intersegment Revenue</t>
  </si>
  <si>
    <t>Net cash used in investing activities</t>
  </si>
  <si>
    <t xml:space="preserve">  * Included in the Group's deposits with financial institutions is the amount of RM85,000 which is </t>
  </si>
  <si>
    <t xml:space="preserve">     pledged to a bank for facility granted to a subsidiary company.  Included in the Group's cash and</t>
  </si>
  <si>
    <t xml:space="preserve">     bank balances is the amount of RM4,378,000 held under the Housing Development Account pursuant</t>
  </si>
  <si>
    <t xml:space="preserve">     to Section 7A of the Housing Developers (Control and Licensing) Act, 1966.</t>
  </si>
  <si>
    <t>the following balance sheet amounts  * :</t>
  </si>
  <si>
    <t>Group (3-month period)</t>
  </si>
  <si>
    <t>9 - 13</t>
  </si>
  <si>
    <t xml:space="preserve">           UNSECURED LOAN STOCKS 2002 / 2012 ("ICULS")</t>
  </si>
  <si>
    <t xml:space="preserve">8% IRREDEMABLE CONVERTIBLE </t>
  </si>
  <si>
    <t xml:space="preserve">During the second quarter ended 31 October 2002, there were 1,367,000 and 121,725,383 new ordinary </t>
  </si>
  <si>
    <t>MINORITY INTERESTS</t>
  </si>
  <si>
    <t>The annexed notes form an integral part of this interim financial report.</t>
  </si>
  <si>
    <t>condensed consolidated statement of changes in equity is presented.</t>
  </si>
  <si>
    <t>The audit report of the Company's most recent annual audited financial statements does not contain any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</si>
  <si>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</si>
  <si>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</si>
  <si>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</si>
  <si>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in the preceding quarter.  The lower prize payout in the second quarter was the main contributing</t>
  </si>
  <si>
    <t>financial statements under review except for the change in presentation of segmental information</t>
  </si>
  <si>
    <t>Other than subsidiary companies with principal activities of property development, there were no</t>
  </si>
  <si>
    <t xml:space="preserve">profits / (losses) on sale of unquoted investments and / or properties respectively for the current </t>
  </si>
  <si>
    <t>quarter and the financial year-to-date ended 31 October 2002 except for the following :</t>
  </si>
  <si>
    <t>Gain on disposal of properties</t>
  </si>
  <si>
    <t xml:space="preserve">The Directors anticipate that the reduction of Pool Betting Duty on sales from 10% to 6% and the </t>
  </si>
  <si>
    <t>The Company will review its actual profit after tax and minority interest with the forecasted profit</t>
  </si>
  <si>
    <t>after tax and minority interest provided in the Abridged Prospectus dated 20 June 2002 in the fourth</t>
  </si>
  <si>
    <t>Transfer to deferred taxation</t>
  </si>
  <si>
    <t>resulting from the adoption of MASB 22, Segment Reporting.</t>
  </si>
  <si>
    <t>size or incidence that had affected the financial statements for the financial period ended 31 October 2002.</t>
  </si>
  <si>
    <t xml:space="preserve">Save as disclosed in Notes A5, A6 and B8, there were no other unusual items as a result of their nature, </t>
  </si>
  <si>
    <t>During the financial period ended 31 October 2002, the Company has paid the following dividend :</t>
  </si>
  <si>
    <t>The Company distributed a special dividend of 170% (45% tax exempt and 125% less income</t>
  </si>
  <si>
    <t>tax of 28%) amounted to RM751,348,605.  The special dividend was computed as follows :</t>
  </si>
  <si>
    <t>On 17 June 2002, the Company paid the second interim dividend, in respect of the year ended 30</t>
  </si>
  <si>
    <t>On 5 August 2002, the Company issued its RM751,348,605 nominal value of 8% Irredeemable Convertible</t>
  </si>
  <si>
    <t>Unsecured Loan Stocks 2002/2012 ("ICULS") at 100% of its nominal value of RM1.00 each pursuant</t>
  </si>
  <si>
    <t>to its renounceable rights issue of ICULS.  The ICULS was listed on the Kuala Lumpur Stock</t>
  </si>
  <si>
    <t xml:space="preserve">shares issued pursuant to the Employees' Share Option Scheme ("ESOS") and the conversion of the </t>
  </si>
  <si>
    <t>ICULS respectively.  In the same period, the Company bought back 2,396,000 shares of its own</t>
  </si>
  <si>
    <t xml:space="preserve">119,523,466 new ordinary shares of RM1.00 each were issued when RM119,523,466 ICULS were </t>
  </si>
  <si>
    <t xml:space="preserve">converted into shares at the rate of RM1.00 nominal value of ICULS plus RM0.20 in cash for every one </t>
  </si>
  <si>
    <t>fully paid ordinary share.  A total of 2,201,917 new ordinary shares of RM1.00 each were issued via the</t>
  </si>
  <si>
    <t>conversion of RM2,642,300 ICULS at the rate of RM1.20 nominal value of ICULS for every one</t>
  </si>
  <si>
    <t>fully paid ordinary share.</t>
  </si>
  <si>
    <t>The cumulative shares issued under the ESOS for the financial period ended 31 October 2002 (including</t>
  </si>
  <si>
    <t xml:space="preserve">the 1,669,000 new ordinary shares issued under the ESOS during the first quarter ended 31 July 2002) was </t>
  </si>
  <si>
    <t>3,036,000.  The total new ordinary shares issued as a result of the ICULS conversion was 121,725,383.</t>
  </si>
  <si>
    <t xml:space="preserve">account the total shares bought back in the first quarter of 5,462,000 was 7,858,000.  </t>
  </si>
  <si>
    <t>April 2002, of 15 sen per share on 557,588,522 ordinary shares with voting rights, less income tax of</t>
  </si>
  <si>
    <t>28%.</t>
  </si>
  <si>
    <t>royalty payment with effect from 1 January 2002 and the lower prize payout in the quarter under review.</t>
  </si>
  <si>
    <t>The principal subsidiary company, Sports Toto recorded a revenue of RM1.0 billion, representing a 9.8%</t>
  </si>
  <si>
    <t xml:space="preserve">decline from the same period last year.  The decrease was due to the adverse impact of the Soccer </t>
  </si>
  <si>
    <t>World Cup in June 2002 and the repatriation of illegal foreign workers in July / August 2002.  Pre-tax</t>
  </si>
  <si>
    <t>profit was lower by 2.8% at RM188.5 million from RM194.0 million in the same period last year.</t>
  </si>
  <si>
    <t xml:space="preserve">factor to the improved profit. </t>
  </si>
  <si>
    <t xml:space="preserve">abolition of royalty payment of 1.5% on sales, as well as the required 5% increase in the first prize </t>
  </si>
  <si>
    <t xml:space="preserve">earnings of the Group for the remaining quarters ending 30 April 2003.  Therefore, it is expected that </t>
  </si>
  <si>
    <t>the performance of the Group for the remaining quarters will be satisfactory.</t>
  </si>
  <si>
    <t>quarter, as per the KLSE Listing Requirements.  The Company did not provide any profit guarantee.</t>
  </si>
  <si>
    <t>Note A5.</t>
  </si>
  <si>
    <t>17 December 2002, a wholly-owned subsidiary of the Company has purchased a total of</t>
  </si>
  <si>
    <t>On 24 September 2002, the Company announced that an application has been submitted to the</t>
  </si>
  <si>
    <t>Securities Commission ("SC") for a further 6 months extension of time for BLB to fulfil the SC's</t>
  </si>
  <si>
    <t>condition that BLB will ensure that at least 50% of the Company's ICULS beneficially owned by</t>
  </si>
  <si>
    <t>the BLB group will be redeemed from the relevant lenders of Berjaya Group Berhad ("BGB") group</t>
  </si>
  <si>
    <t>KLSE.</t>
  </si>
  <si>
    <t>of companies within 60 days after the listing of and quotation for the Company's ICULS on the</t>
  </si>
  <si>
    <t>As at todate, the BLB group beneficially owns RM174.767 million nominal value of the Company's</t>
  </si>
  <si>
    <t>of the financial year ending 30 April 2003 and payable on 17 March 2003.  The entitlement date shall</t>
  </si>
  <si>
    <t>payout for its 4-Digit games, effective 1 January 2003, will not have any material effect on the</t>
  </si>
  <si>
    <t>Issue of shares</t>
  </si>
  <si>
    <t>Shares buyback</t>
  </si>
  <si>
    <t>Net profit for the six months period</t>
  </si>
  <si>
    <t xml:space="preserve"> Share premium &amp; reserves</t>
  </si>
  <si>
    <t>Premium over ICULS bought back</t>
  </si>
  <si>
    <t xml:space="preserve">          PREMIUM OVER ICULS BOUGHT BACK ("PREMIUM")</t>
  </si>
  <si>
    <t>The Board has declared a first interim dividend of RM0.05 per share less 28% income tax in respect</t>
  </si>
  <si>
    <t xml:space="preserve">period ended 31 October 2002 was RM0.05 (previous year corresponding financial period ended </t>
  </si>
  <si>
    <t xml:space="preserve">relating to the settlement arrangement for the inter-company advances.  As at 31 October 2002, </t>
  </si>
  <si>
    <t>RM7,850,000 nominal value of ICULS from the open market for a total consideration</t>
  </si>
  <si>
    <t>of RM22.4 million. There is no cancellation of the ICULS by the Company as at the date</t>
  </si>
  <si>
    <t>ICULS which are free from encumbrances, representing approximately 91% of the RM192.374</t>
  </si>
  <si>
    <t>million nominal value of the Company's ICULS pursuant to the abovementioned written undertaking</t>
  </si>
  <si>
    <t>For the 6-month period ended 31 October 2002, the Group registered a decrease in revenue of 10%</t>
  </si>
  <si>
    <t>to a lower prize payout in the current financial period under review as well as the 1.5% reduction</t>
  </si>
  <si>
    <t>in royalty payment with effect from 1 January 2002.</t>
  </si>
  <si>
    <t xml:space="preserve">revenue and pre-tax profit of 3% and 7% respectively, in spite of incurring an interest expense </t>
  </si>
  <si>
    <t xml:space="preserve">dated 23 January 2002.  </t>
  </si>
  <si>
    <t xml:space="preserve">The Group's bank borrowings as at 31 October 2002 consisted of secured short term borrowings by our </t>
  </si>
  <si>
    <t xml:space="preserve">a decrease in revenue of 9% while pre-tax profit decrease by 5% in spite of incurring an interest </t>
  </si>
  <si>
    <t>expense of approximately RM12 million arising from the ICULS issue.</t>
  </si>
  <si>
    <t>while pre-tax profit decrease by 7% in spite of incurring an interest expense of approximately</t>
  </si>
  <si>
    <t>RM12 million arising from the ICULS issue.</t>
  </si>
  <si>
    <t>of approximately RM12 million arising from the ICULS issue.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</si>
</sst>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8" fontId="2" fillId="2" borderId="0" xfId="15" applyNumberFormat="1" applyFont="1" applyFill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2" fillId="0" borderId="4" xfId="15" applyNumberFormat="1" applyFont="1" applyBorder="1" applyAlignment="1">
      <alignment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9" fontId="2" fillId="0" borderId="0" xfId="19" applyFont="1" applyAlignment="1">
      <alignment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" fontId="2" fillId="0" borderId="0" xfId="0" applyNumberFormat="1" applyFont="1" applyAlignment="1">
      <alignment horizontal="right"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0" fontId="1" fillId="0" borderId="0" xfId="15" applyNumberFormat="1" applyFont="1" applyAlignment="1" quotePrefix="1">
      <alignment horizontal="center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15" fontId="2" fillId="0" borderId="0" xfId="0" applyNumberFormat="1" applyFont="1" applyAlignment="1">
      <alignment horizontal="left"/>
    </xf>
    <xf numFmtId="0" fontId="7" fillId="0" borderId="0" xfId="15" applyNumberFormat="1" applyFont="1" applyAlignment="1">
      <alignment/>
    </xf>
    <xf numFmtId="167" fontId="2" fillId="0" borderId="14" xfId="15" applyNumberFormat="1" applyFont="1" applyBorder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7" fontId="2" fillId="0" borderId="0" xfId="15" applyNumberFormat="1" applyFont="1" applyAlignment="1" quotePrefix="1">
      <alignment/>
    </xf>
    <xf numFmtId="0" fontId="2" fillId="0" borderId="6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0" fontId="2" fillId="0" borderId="3" xfId="15" applyNumberFormat="1" applyFont="1" applyBorder="1" applyAlignment="1" quotePrefix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67" fontId="2" fillId="0" borderId="20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5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20" xfId="15" applyNumberFormat="1" applyFont="1" applyBorder="1" applyAlignment="1">
      <alignment horizontal="center"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2"/>
  <sheetViews>
    <sheetView showGridLines="0" workbookViewId="0" topLeftCell="A168">
      <selection activeCell="A1" sqref="A1"/>
    </sheetView>
  </sheetViews>
  <sheetFormatPr defaultColWidth="9.140625" defaultRowHeight="12.75"/>
  <cols>
    <col min="1" max="1" width="4.140625" style="56" customWidth="1"/>
    <col min="2" max="2" width="4.28125" style="56" customWidth="1"/>
    <col min="3" max="4" width="9.00390625" style="39" customWidth="1"/>
    <col min="5" max="5" width="9.421875" style="39" customWidth="1"/>
    <col min="6" max="6" width="9.140625" style="39" customWidth="1"/>
    <col min="7" max="7" width="8.8515625" style="39" customWidth="1"/>
    <col min="8" max="8" width="11.00390625" style="39" customWidth="1"/>
    <col min="9" max="9" width="10.00390625" style="39" customWidth="1"/>
    <col min="10" max="10" width="8.57421875" style="39" customWidth="1"/>
    <col min="11" max="11" width="10.00390625" style="39" customWidth="1"/>
    <col min="12" max="12" width="0.85546875" style="39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6.00390625" style="39" hidden="1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1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INTERIM FINANCIAL REPORT FOR THE PERIOD ENDED 31 OCTOBER 2002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4" ht="14.25" customHeight="1">
      <c r="A6" s="54" t="s">
        <v>26</v>
      </c>
      <c r="C6" s="56"/>
      <c r="D6" s="56"/>
    </row>
    <row r="7" spans="1:4" ht="15">
      <c r="A7" s="54"/>
      <c r="C7" s="56"/>
      <c r="D7" s="56"/>
    </row>
    <row r="8" spans="1:4" ht="15">
      <c r="A8" s="56" t="s">
        <v>45</v>
      </c>
      <c r="B8" s="56" t="s">
        <v>56</v>
      </c>
      <c r="C8" s="56"/>
      <c r="D8" s="56"/>
    </row>
    <row r="9" ht="15">
      <c r="B9" s="56" t="s">
        <v>57</v>
      </c>
    </row>
    <row r="10" spans="3:4" ht="15">
      <c r="C10" s="56"/>
      <c r="D10" s="56"/>
    </row>
    <row r="11" spans="2:4" ht="15">
      <c r="B11" s="56" t="s">
        <v>132</v>
      </c>
      <c r="C11" s="56"/>
      <c r="D11" s="56"/>
    </row>
    <row r="12" ht="15">
      <c r="B12" s="56" t="s">
        <v>58</v>
      </c>
    </row>
    <row r="13" spans="3:4" ht="15">
      <c r="C13" s="56"/>
      <c r="D13" s="56"/>
    </row>
    <row r="14" spans="2:4" ht="15">
      <c r="B14" s="56" t="s">
        <v>42</v>
      </c>
      <c r="C14" s="56"/>
      <c r="D14" s="56"/>
    </row>
    <row r="15" spans="2:3" ht="15">
      <c r="B15" s="56" t="s">
        <v>43</v>
      </c>
      <c r="C15" s="56"/>
    </row>
    <row r="16" spans="2:4" ht="15">
      <c r="B16" s="56" t="s">
        <v>312</v>
      </c>
      <c r="C16" s="56"/>
      <c r="D16" s="56"/>
    </row>
    <row r="17" spans="2:4" ht="15">
      <c r="B17" s="56" t="s">
        <v>321</v>
      </c>
      <c r="C17" s="56"/>
      <c r="D17" s="56"/>
    </row>
    <row r="18" ht="15">
      <c r="D18" s="56"/>
    </row>
    <row r="19" spans="1:4" ht="15">
      <c r="A19" s="56" t="s">
        <v>46</v>
      </c>
      <c r="B19" s="56" t="s">
        <v>307</v>
      </c>
      <c r="C19" s="56"/>
      <c r="D19" s="56"/>
    </row>
    <row r="20" spans="2:4" ht="15">
      <c r="B20" s="56" t="s">
        <v>41</v>
      </c>
      <c r="C20" s="56"/>
      <c r="D20" s="56"/>
    </row>
    <row r="22" spans="1:4" ht="15">
      <c r="A22" s="56" t="s">
        <v>47</v>
      </c>
      <c r="B22" s="56" t="s">
        <v>134</v>
      </c>
      <c r="C22" s="56"/>
      <c r="D22" s="56"/>
    </row>
    <row r="23" ht="15">
      <c r="B23" s="56" t="s">
        <v>308</v>
      </c>
    </row>
    <row r="25" spans="1:4" ht="15">
      <c r="A25" s="56" t="s">
        <v>48</v>
      </c>
      <c r="B25" s="56" t="s">
        <v>323</v>
      </c>
      <c r="C25" s="56"/>
      <c r="D25" s="56"/>
    </row>
    <row r="26" spans="2:3" ht="15">
      <c r="B26" s="56" t="s">
        <v>322</v>
      </c>
      <c r="C26" s="57"/>
    </row>
    <row r="27" ht="15">
      <c r="C27" s="57"/>
    </row>
    <row r="28" spans="1:3" ht="15">
      <c r="A28" s="56" t="s">
        <v>49</v>
      </c>
      <c r="B28" s="56" t="s">
        <v>328</v>
      </c>
      <c r="C28" s="57"/>
    </row>
    <row r="29" spans="2:3" ht="15">
      <c r="B29" s="56" t="s">
        <v>329</v>
      </c>
      <c r="C29" s="57"/>
    </row>
    <row r="30" spans="2:3" ht="15">
      <c r="B30" s="56" t="s">
        <v>330</v>
      </c>
      <c r="C30" s="57"/>
    </row>
    <row r="31" spans="2:3" ht="15">
      <c r="B31" s="56" t="s">
        <v>211</v>
      </c>
      <c r="C31" s="57"/>
    </row>
    <row r="32" ht="15">
      <c r="C32" s="57"/>
    </row>
    <row r="33" spans="1:4" ht="15">
      <c r="A33" s="39"/>
      <c r="B33" s="56" t="s">
        <v>303</v>
      </c>
      <c r="C33" s="56"/>
      <c r="D33" s="56"/>
    </row>
    <row r="34" ht="15">
      <c r="B34" s="56" t="s">
        <v>331</v>
      </c>
    </row>
    <row r="35" spans="2:4" ht="15">
      <c r="B35" s="56" t="s">
        <v>332</v>
      </c>
      <c r="C35" s="58"/>
      <c r="D35" s="58"/>
    </row>
    <row r="36" spans="2:4" ht="15">
      <c r="B36" s="56" t="s">
        <v>164</v>
      </c>
      <c r="C36" s="58"/>
      <c r="D36" s="58"/>
    </row>
    <row r="37" spans="2:4" ht="15">
      <c r="B37" s="56" t="s">
        <v>165</v>
      </c>
      <c r="C37" s="58"/>
      <c r="D37" s="58"/>
    </row>
    <row r="38" ht="15">
      <c r="B38" s="56" t="s">
        <v>285</v>
      </c>
    </row>
    <row r="39" ht="15">
      <c r="B39" s="56" t="s">
        <v>333</v>
      </c>
    </row>
    <row r="40" ht="15">
      <c r="B40" s="56" t="s">
        <v>334</v>
      </c>
    </row>
    <row r="41" ht="15">
      <c r="B41" s="56" t="s">
        <v>335</v>
      </c>
    </row>
    <row r="42" ht="15">
      <c r="B42" s="56" t="s">
        <v>336</v>
      </c>
    </row>
    <row r="43" ht="15">
      <c r="B43" s="56" t="s">
        <v>337</v>
      </c>
    </row>
    <row r="45" ht="15">
      <c r="B45" s="56" t="s">
        <v>338</v>
      </c>
    </row>
    <row r="46" ht="15">
      <c r="B46" s="56" t="s">
        <v>339</v>
      </c>
    </row>
    <row r="47" ht="15">
      <c r="B47" s="56" t="s">
        <v>340</v>
      </c>
    </row>
    <row r="48" ht="15">
      <c r="B48" s="56" t="s">
        <v>166</v>
      </c>
    </row>
    <row r="49" ht="15">
      <c r="B49" s="56" t="s">
        <v>341</v>
      </c>
    </row>
    <row r="53" spans="1:2" ht="15">
      <c r="A53" s="56" t="s">
        <v>49</v>
      </c>
      <c r="B53" s="56" t="s">
        <v>167</v>
      </c>
    </row>
    <row r="55" spans="2:10" ht="15">
      <c r="B55" s="132"/>
      <c r="C55" s="133"/>
      <c r="D55" s="169" t="s">
        <v>169</v>
      </c>
      <c r="E55" s="170"/>
      <c r="F55" s="170"/>
      <c r="G55" s="144"/>
      <c r="H55" s="145"/>
      <c r="I55" s="164" t="s">
        <v>174</v>
      </c>
      <c r="J55" s="165"/>
    </row>
    <row r="56" spans="2:10" ht="15">
      <c r="B56" s="139" t="s">
        <v>168</v>
      </c>
      <c r="C56" s="44"/>
      <c r="D56" s="140" t="s">
        <v>170</v>
      </c>
      <c r="E56" s="142" t="s">
        <v>171</v>
      </c>
      <c r="F56" s="44" t="s">
        <v>172</v>
      </c>
      <c r="G56" s="168" t="s">
        <v>173</v>
      </c>
      <c r="H56" s="167"/>
      <c r="I56" s="166" t="s">
        <v>1</v>
      </c>
      <c r="J56" s="167"/>
    </row>
    <row r="57" spans="2:10" ht="15">
      <c r="B57" s="135" t="s">
        <v>175</v>
      </c>
      <c r="C57" s="71"/>
      <c r="D57" s="146">
        <v>8.48</v>
      </c>
      <c r="E57" s="147">
        <v>9.08</v>
      </c>
      <c r="F57" s="148">
        <v>9.03</v>
      </c>
      <c r="G57" s="141"/>
      <c r="H57" s="136">
        <v>1073000</v>
      </c>
      <c r="I57" s="71"/>
      <c r="J57" s="136">
        <v>9692</v>
      </c>
    </row>
    <row r="58" spans="2:10" ht="15">
      <c r="B58" s="137" t="s">
        <v>176</v>
      </c>
      <c r="C58" s="71"/>
      <c r="D58" s="146">
        <v>4.12</v>
      </c>
      <c r="E58" s="147">
        <v>8.15</v>
      </c>
      <c r="F58" s="148">
        <v>7</v>
      </c>
      <c r="G58" s="141"/>
      <c r="H58" s="136">
        <v>1358000</v>
      </c>
      <c r="I58" s="71"/>
      <c r="J58" s="136">
        <v>9511</v>
      </c>
    </row>
    <row r="59" spans="2:10" ht="15">
      <c r="B59" s="137" t="s">
        <v>177</v>
      </c>
      <c r="C59" s="71"/>
      <c r="D59" s="146">
        <v>3.88</v>
      </c>
      <c r="E59" s="147">
        <v>4.2</v>
      </c>
      <c r="F59" s="148">
        <v>4.13</v>
      </c>
      <c r="G59" s="141"/>
      <c r="H59" s="136">
        <v>3031000</v>
      </c>
      <c r="I59" s="71"/>
      <c r="J59" s="136">
        <v>12510</v>
      </c>
    </row>
    <row r="60" spans="2:10" ht="15">
      <c r="B60" s="135" t="s">
        <v>178</v>
      </c>
      <c r="C60" s="71"/>
      <c r="D60" s="146">
        <v>3.77</v>
      </c>
      <c r="E60" s="147">
        <v>3.95</v>
      </c>
      <c r="F60" s="148">
        <f>+J60/(H60/1000)</f>
        <v>3.853923205342237</v>
      </c>
      <c r="G60" s="140"/>
      <c r="H60" s="138">
        <f>1996000+400000</f>
        <v>2396000</v>
      </c>
      <c r="I60" s="44"/>
      <c r="J60" s="138">
        <v>9234</v>
      </c>
    </row>
    <row r="61" spans="2:10" ht="15">
      <c r="B61" s="152" t="s">
        <v>184</v>
      </c>
      <c r="C61" s="44"/>
      <c r="D61" s="149"/>
      <c r="E61" s="150"/>
      <c r="F61" s="151"/>
      <c r="G61" s="140"/>
      <c r="H61" s="138">
        <f>SUM(H57:H60)</f>
        <v>7858000</v>
      </c>
      <c r="I61" s="44"/>
      <c r="J61" s="138">
        <f>SUM(J57:J60)</f>
        <v>40947</v>
      </c>
    </row>
    <row r="62" ht="15">
      <c r="B62" s="131"/>
    </row>
    <row r="63" spans="1:2" ht="15">
      <c r="A63" s="39"/>
      <c r="B63" s="56" t="s">
        <v>179</v>
      </c>
    </row>
    <row r="65" spans="2:10" ht="15">
      <c r="B65" s="132"/>
      <c r="C65" s="133"/>
      <c r="D65" s="133"/>
      <c r="E65" s="133"/>
      <c r="F65" s="133"/>
      <c r="G65" s="144"/>
      <c r="H65" s="145"/>
      <c r="I65" s="164" t="s">
        <v>180</v>
      </c>
      <c r="J65" s="165"/>
    </row>
    <row r="66" spans="2:10" ht="15">
      <c r="B66" s="139"/>
      <c r="C66" s="44"/>
      <c r="D66" s="44"/>
      <c r="E66" s="44"/>
      <c r="F66" s="44"/>
      <c r="G66" s="168" t="s">
        <v>173</v>
      </c>
      <c r="H66" s="167"/>
      <c r="I66" s="166" t="s">
        <v>1</v>
      </c>
      <c r="J66" s="167"/>
    </row>
    <row r="67" spans="2:10" ht="15">
      <c r="B67" s="134" t="s">
        <v>181</v>
      </c>
      <c r="C67" s="71"/>
      <c r="D67" s="71"/>
      <c r="E67" s="71"/>
      <c r="F67" s="71"/>
      <c r="G67" s="141"/>
      <c r="H67" s="136">
        <v>26292000</v>
      </c>
      <c r="I67" s="71"/>
      <c r="J67" s="136">
        <v>162993</v>
      </c>
    </row>
    <row r="68" spans="2:10" ht="15">
      <c r="B68" s="134" t="s">
        <v>182</v>
      </c>
      <c r="C68" s="71"/>
      <c r="D68" s="71"/>
      <c r="E68" s="71"/>
      <c r="F68" s="71"/>
      <c r="G68" s="140"/>
      <c r="H68" s="138">
        <f>+H61</f>
        <v>7858000</v>
      </c>
      <c r="I68" s="44"/>
      <c r="J68" s="138">
        <f>+J61</f>
        <v>40947</v>
      </c>
    </row>
    <row r="69" spans="2:10" ht="15">
      <c r="B69" s="139" t="s">
        <v>183</v>
      </c>
      <c r="C69" s="44"/>
      <c r="D69" s="44"/>
      <c r="E69" s="44"/>
      <c r="F69" s="44"/>
      <c r="G69" s="140"/>
      <c r="H69" s="138">
        <f>+H67+H68</f>
        <v>34150000</v>
      </c>
      <c r="I69" s="44"/>
      <c r="J69" s="138">
        <f>+J67+J68</f>
        <v>203940</v>
      </c>
    </row>
    <row r="71" ht="15">
      <c r="B71" s="56" t="s">
        <v>185</v>
      </c>
    </row>
    <row r="72" ht="15">
      <c r="B72" s="56" t="s">
        <v>186</v>
      </c>
    </row>
    <row r="74" spans="1:4" ht="15">
      <c r="A74" s="56" t="s">
        <v>50</v>
      </c>
      <c r="B74" s="56" t="s">
        <v>324</v>
      </c>
      <c r="C74" s="56"/>
      <c r="D74" s="56"/>
    </row>
    <row r="75" spans="3:4" ht="15">
      <c r="C75" s="56"/>
      <c r="D75" s="56"/>
    </row>
    <row r="76" spans="2:4" ht="15">
      <c r="B76" s="56" t="s">
        <v>327</v>
      </c>
      <c r="C76" s="56"/>
      <c r="D76" s="56"/>
    </row>
    <row r="77" spans="2:4" ht="15">
      <c r="B77" s="56" t="s">
        <v>342</v>
      </c>
      <c r="C77" s="56"/>
      <c r="D77" s="56"/>
    </row>
    <row r="78" spans="2:4" ht="15">
      <c r="B78" s="56" t="s">
        <v>343</v>
      </c>
      <c r="C78" s="56"/>
      <c r="D78" s="56"/>
    </row>
    <row r="79" spans="3:4" ht="15">
      <c r="C79" s="56"/>
      <c r="D79" s="56"/>
    </row>
    <row r="80" spans="2:4" ht="15">
      <c r="B80" s="56" t="s">
        <v>325</v>
      </c>
      <c r="C80" s="56"/>
      <c r="D80" s="56"/>
    </row>
    <row r="81" spans="1:4" ht="15">
      <c r="A81" s="57"/>
      <c r="B81" s="56" t="s">
        <v>326</v>
      </c>
      <c r="C81" s="58"/>
      <c r="D81" s="58"/>
    </row>
    <row r="82" spans="1:2" ht="15">
      <c r="A82" s="57"/>
      <c r="B82" s="39"/>
    </row>
    <row r="83" spans="1:10" ht="15">
      <c r="A83" s="57"/>
      <c r="B83" s="39"/>
      <c r="G83" s="53" t="s">
        <v>194</v>
      </c>
      <c r="H83" s="53" t="s">
        <v>191</v>
      </c>
      <c r="I83" s="53" t="s">
        <v>189</v>
      </c>
      <c r="J83" s="53" t="s">
        <v>187</v>
      </c>
    </row>
    <row r="84" spans="1:10" ht="15">
      <c r="A84" s="57"/>
      <c r="B84" s="39"/>
      <c r="G84" s="53" t="s">
        <v>160</v>
      </c>
      <c r="H84" s="53" t="s">
        <v>192</v>
      </c>
      <c r="I84" s="53" t="s">
        <v>190</v>
      </c>
      <c r="J84" s="53" t="s">
        <v>188</v>
      </c>
    </row>
    <row r="85" spans="1:10" ht="15">
      <c r="A85" s="57"/>
      <c r="B85" s="39"/>
      <c r="G85" s="83" t="s">
        <v>193</v>
      </c>
      <c r="H85" s="53" t="s">
        <v>1</v>
      </c>
      <c r="I85" s="53" t="s">
        <v>1</v>
      </c>
      <c r="J85" s="53" t="s">
        <v>1</v>
      </c>
    </row>
    <row r="86" spans="1:2" ht="4.5" customHeight="1">
      <c r="A86" s="57"/>
      <c r="B86" s="39"/>
    </row>
    <row r="87" spans="1:10" ht="15">
      <c r="A87" s="57"/>
      <c r="B87" s="39" t="s">
        <v>197</v>
      </c>
      <c r="C87" s="56"/>
      <c r="D87" s="56"/>
      <c r="G87" s="39">
        <v>556555</v>
      </c>
      <c r="H87" s="39">
        <f>+G87*0.45</f>
        <v>250449.75</v>
      </c>
      <c r="I87" s="39">
        <f>+G87*1.25*0.72</f>
        <v>500899.5</v>
      </c>
      <c r="J87" s="39">
        <f>+H87+I87</f>
        <v>751349.25</v>
      </c>
    </row>
    <row r="88" spans="1:4" ht="15">
      <c r="A88" s="57"/>
      <c r="C88" s="56"/>
      <c r="D88" s="56"/>
    </row>
    <row r="89" spans="1:4" ht="15">
      <c r="A89" s="57"/>
      <c r="B89" s="56" t="s">
        <v>195</v>
      </c>
      <c r="C89" s="56"/>
      <c r="D89" s="56"/>
    </row>
    <row r="90" spans="1:4" ht="15">
      <c r="A90" s="57"/>
      <c r="B90" s="56" t="s">
        <v>196</v>
      </c>
      <c r="C90" s="56"/>
      <c r="D90" s="56"/>
    </row>
    <row r="91" spans="1:4" ht="15">
      <c r="A91" s="57"/>
      <c r="C91" s="56"/>
      <c r="D91" s="56"/>
    </row>
    <row r="92" spans="1:4" ht="15">
      <c r="A92" s="57"/>
      <c r="C92" s="56"/>
      <c r="D92" s="56"/>
    </row>
    <row r="93" spans="1:4" ht="15">
      <c r="A93" s="57"/>
      <c r="C93" s="56"/>
      <c r="D93" s="56"/>
    </row>
    <row r="94" spans="1:4" ht="15">
      <c r="A94" s="57"/>
      <c r="C94" s="56"/>
      <c r="D94" s="56"/>
    </row>
    <row r="95" spans="1:4" ht="15">
      <c r="A95" s="57"/>
      <c r="C95" s="56"/>
      <c r="D95" s="56"/>
    </row>
    <row r="96" spans="1:4" ht="15">
      <c r="A96" s="57"/>
      <c r="C96" s="56"/>
      <c r="D96" s="56"/>
    </row>
    <row r="97" spans="1:4" ht="15">
      <c r="A97" s="57"/>
      <c r="C97" s="56"/>
      <c r="D97" s="56"/>
    </row>
    <row r="98" spans="1:4" ht="15">
      <c r="A98" s="57"/>
      <c r="C98" s="56"/>
      <c r="D98" s="56"/>
    </row>
    <row r="99" spans="1:4" ht="15">
      <c r="A99" s="57"/>
      <c r="C99" s="56"/>
      <c r="D99" s="56"/>
    </row>
    <row r="100" spans="1:4" ht="15">
      <c r="A100" s="57"/>
      <c r="C100" s="56"/>
      <c r="D100" s="56"/>
    </row>
    <row r="101" spans="1:4" ht="15">
      <c r="A101" s="57"/>
      <c r="C101" s="56"/>
      <c r="D101" s="56"/>
    </row>
    <row r="102" spans="1:4" ht="15">
      <c r="A102" s="56" t="s">
        <v>51</v>
      </c>
      <c r="B102" s="56" t="s">
        <v>128</v>
      </c>
      <c r="C102" s="56"/>
      <c r="D102" s="56"/>
    </row>
    <row r="103" spans="2:4" ht="15">
      <c r="B103" s="58"/>
      <c r="C103" s="58"/>
      <c r="D103" s="58"/>
    </row>
    <row r="104" spans="2:18" ht="14.25" customHeight="1">
      <c r="B104" s="126" t="s">
        <v>2</v>
      </c>
      <c r="C104" s="56"/>
      <c r="F104" s="79"/>
      <c r="G104" s="79"/>
      <c r="H104" s="80"/>
      <c r="I104" s="103" t="s">
        <v>93</v>
      </c>
      <c r="J104" s="79" t="s">
        <v>94</v>
      </c>
      <c r="K104" s="79" t="s">
        <v>24</v>
      </c>
      <c r="L104" s="66"/>
      <c r="M104" s="66"/>
      <c r="N104" s="66"/>
      <c r="O104" s="66"/>
      <c r="P104" s="66"/>
      <c r="Q104" s="66"/>
      <c r="R104" s="66"/>
    </row>
    <row r="105" spans="3:18" ht="14.25" customHeight="1">
      <c r="C105" s="56"/>
      <c r="F105" s="79"/>
      <c r="G105" s="79"/>
      <c r="H105" s="80"/>
      <c r="I105" s="103"/>
      <c r="J105" s="79" t="s">
        <v>95</v>
      </c>
      <c r="K105" s="79"/>
      <c r="L105" s="66"/>
      <c r="M105" s="66"/>
      <c r="N105" s="66"/>
      <c r="O105" s="66"/>
      <c r="P105" s="66"/>
      <c r="Q105" s="66"/>
      <c r="R105" s="66"/>
    </row>
    <row r="106" spans="2:18" ht="15">
      <c r="B106" s="39"/>
      <c r="C106" s="56"/>
      <c r="D106" s="56"/>
      <c r="I106" s="39" t="s">
        <v>1</v>
      </c>
      <c r="J106" s="39" t="s">
        <v>1</v>
      </c>
      <c r="K106" s="39" t="s">
        <v>1</v>
      </c>
      <c r="N106" s="53"/>
      <c r="Q106" s="53"/>
      <c r="R106" s="53"/>
    </row>
    <row r="107" spans="2:18" ht="15">
      <c r="B107" s="56" t="s">
        <v>279</v>
      </c>
      <c r="C107" s="56"/>
      <c r="D107" s="56"/>
      <c r="I107" s="71">
        <v>1024781</v>
      </c>
      <c r="J107" s="71">
        <v>0</v>
      </c>
      <c r="K107" s="71">
        <f>SUM(I107:J107)</f>
        <v>1024781</v>
      </c>
      <c r="N107" s="53"/>
      <c r="Q107" s="53"/>
      <c r="R107" s="53"/>
    </row>
    <row r="108" spans="2:18" ht="15">
      <c r="B108" s="56" t="s">
        <v>291</v>
      </c>
      <c r="C108" s="56"/>
      <c r="D108" s="56"/>
      <c r="E108" s="67"/>
      <c r="F108" s="67"/>
      <c r="G108" s="67"/>
      <c r="H108" s="67"/>
      <c r="I108" s="71">
        <f>24308+393</f>
        <v>24701</v>
      </c>
      <c r="J108" s="71">
        <v>1448</v>
      </c>
      <c r="K108" s="71">
        <f>SUM(I108:J108)</f>
        <v>26149</v>
      </c>
      <c r="N108" s="53"/>
      <c r="Q108" s="53"/>
      <c r="R108" s="53"/>
    </row>
    <row r="109" spans="2:18" ht="15">
      <c r="B109" s="56" t="s">
        <v>292</v>
      </c>
      <c r="C109" s="56"/>
      <c r="D109" s="56"/>
      <c r="E109" s="67"/>
      <c r="F109" s="67"/>
      <c r="G109" s="67"/>
      <c r="H109" s="67"/>
      <c r="I109" s="71">
        <v>0</v>
      </c>
      <c r="J109" s="71">
        <v>-1448</v>
      </c>
      <c r="K109" s="71">
        <f>SUM(I109:J109)</f>
        <v>-1448</v>
      </c>
      <c r="N109" s="53"/>
      <c r="Q109" s="53"/>
      <c r="R109" s="53"/>
    </row>
    <row r="110" spans="2:18" ht="15.75" thickBot="1">
      <c r="B110" s="68" t="s">
        <v>44</v>
      </c>
      <c r="C110" s="68"/>
      <c r="D110" s="68"/>
      <c r="F110" s="71"/>
      <c r="G110" s="71"/>
      <c r="H110" s="71"/>
      <c r="I110" s="91">
        <f>SUM(I107:I109)</f>
        <v>1049482</v>
      </c>
      <c r="J110" s="91">
        <f>SUM(J107:J109)</f>
        <v>0</v>
      </c>
      <c r="K110" s="91">
        <f>SUM(K107:K109)</f>
        <v>1049482</v>
      </c>
      <c r="N110" s="53"/>
      <c r="Q110" s="53"/>
      <c r="R110" s="53"/>
    </row>
    <row r="111" spans="3:18" ht="12" customHeight="1" thickTop="1">
      <c r="C111" s="56"/>
      <c r="D111" s="56"/>
      <c r="F111" s="71"/>
      <c r="G111" s="71"/>
      <c r="H111" s="71"/>
      <c r="I111" s="71"/>
      <c r="J111" s="71"/>
      <c r="N111" s="53"/>
      <c r="Q111" s="70"/>
      <c r="R111" s="70"/>
    </row>
    <row r="112" spans="2:4" ht="15">
      <c r="B112" s="126" t="s">
        <v>141</v>
      </c>
      <c r="C112" s="56"/>
      <c r="D112" s="56"/>
    </row>
    <row r="113" spans="2:18" ht="15">
      <c r="B113" s="56" t="s">
        <v>279</v>
      </c>
      <c r="C113" s="56"/>
      <c r="D113" s="56"/>
      <c r="I113"/>
      <c r="J113"/>
      <c r="K113" s="71">
        <v>183280</v>
      </c>
      <c r="N113" s="53"/>
      <c r="Q113" s="53"/>
      <c r="R113" s="53"/>
    </row>
    <row r="114" spans="2:18" ht="15">
      <c r="B114" s="56" t="s">
        <v>291</v>
      </c>
      <c r="C114" s="56"/>
      <c r="D114" s="56"/>
      <c r="I114"/>
      <c r="J114"/>
      <c r="K114" s="44">
        <v>-5530</v>
      </c>
      <c r="N114" s="53"/>
      <c r="Q114" s="53"/>
      <c r="R114" s="53"/>
    </row>
    <row r="115" spans="3:18" ht="15">
      <c r="C115" s="56"/>
      <c r="D115" s="56"/>
      <c r="I115"/>
      <c r="J115"/>
      <c r="K115" s="71">
        <f>SUM(K113:K114)</f>
        <v>177750</v>
      </c>
      <c r="N115" s="53"/>
      <c r="Q115" s="53"/>
      <c r="R115" s="53"/>
    </row>
    <row r="116" spans="2:18" ht="15">
      <c r="B116" s="56" t="s">
        <v>83</v>
      </c>
      <c r="C116" s="56"/>
      <c r="D116" s="56"/>
      <c r="F116" s="71"/>
      <c r="G116" s="71"/>
      <c r="H116" s="71"/>
      <c r="I116" s="71"/>
      <c r="J116" s="71"/>
      <c r="K116" s="44">
        <f>-224-3499</f>
        <v>-3723</v>
      </c>
      <c r="N116" s="53"/>
      <c r="Q116" s="53"/>
      <c r="R116" s="53"/>
    </row>
    <row r="117" spans="2:18" ht="15">
      <c r="B117" s="68" t="s">
        <v>280</v>
      </c>
      <c r="C117" s="68"/>
      <c r="D117" s="68"/>
      <c r="F117" s="94"/>
      <c r="G117" s="94"/>
      <c r="H117" s="94"/>
      <c r="I117" s="94"/>
      <c r="J117" s="94"/>
      <c r="K117" s="94">
        <f>+K115+K116</f>
        <v>174027</v>
      </c>
      <c r="N117" s="53"/>
      <c r="Q117" s="53"/>
      <c r="R117" s="53"/>
    </row>
    <row r="118" spans="2:18" ht="15">
      <c r="B118" s="56" t="s">
        <v>4</v>
      </c>
      <c r="C118" s="56"/>
      <c r="D118" s="56"/>
      <c r="F118" s="71"/>
      <c r="G118" s="71"/>
      <c r="H118" s="71"/>
      <c r="I118" s="71"/>
      <c r="J118" s="71"/>
      <c r="K118" s="71">
        <v>-12282</v>
      </c>
      <c r="N118" s="72"/>
      <c r="Q118" s="70"/>
      <c r="R118" s="70"/>
    </row>
    <row r="119" spans="2:18" ht="15">
      <c r="B119" s="56" t="s">
        <v>34</v>
      </c>
      <c r="C119" s="56"/>
      <c r="D119" s="56"/>
      <c r="F119" s="71"/>
      <c r="G119" s="71"/>
      <c r="H119" s="71"/>
      <c r="I119" s="71"/>
      <c r="J119" s="71"/>
      <c r="K119" s="71">
        <v>38499</v>
      </c>
      <c r="N119" s="53"/>
      <c r="Q119" s="53"/>
      <c r="R119" s="53"/>
    </row>
    <row r="120" spans="2:18" ht="15">
      <c r="B120" s="56" t="s">
        <v>135</v>
      </c>
      <c r="C120" s="56"/>
      <c r="D120" s="56"/>
      <c r="F120" s="71"/>
      <c r="G120" s="71"/>
      <c r="H120" s="71"/>
      <c r="I120" s="71"/>
      <c r="J120" s="71"/>
      <c r="K120" s="71">
        <f>-360-2696+3499</f>
        <v>443</v>
      </c>
      <c r="N120" s="53"/>
      <c r="Q120" s="53"/>
      <c r="R120" s="53"/>
    </row>
    <row r="121" spans="2:18" ht="15">
      <c r="B121" s="56" t="s">
        <v>281</v>
      </c>
      <c r="C121" s="56"/>
      <c r="D121" s="56"/>
      <c r="F121" s="71"/>
      <c r="G121" s="71"/>
      <c r="H121" s="71"/>
      <c r="I121" s="71"/>
      <c r="J121" s="71"/>
      <c r="K121" s="44">
        <v>-2</v>
      </c>
      <c r="N121" s="53"/>
      <c r="Q121" s="53"/>
      <c r="R121" s="53"/>
    </row>
    <row r="122" spans="2:18" ht="15">
      <c r="B122" s="56" t="s">
        <v>133</v>
      </c>
      <c r="C122" s="56"/>
      <c r="D122" s="56"/>
      <c r="F122" s="71"/>
      <c r="G122" s="71"/>
      <c r="H122" s="71"/>
      <c r="I122" s="71"/>
      <c r="J122" s="71"/>
      <c r="K122" s="39">
        <f>SUM(K117:K121)</f>
        <v>200685</v>
      </c>
      <c r="N122" s="53"/>
      <c r="Q122" s="53"/>
      <c r="R122" s="53"/>
    </row>
    <row r="123" spans="2:18" ht="15">
      <c r="B123" s="56" t="s">
        <v>35</v>
      </c>
      <c r="C123" s="56"/>
      <c r="D123" s="56"/>
      <c r="F123" s="71"/>
      <c r="G123" s="71"/>
      <c r="H123" s="71"/>
      <c r="I123" s="71"/>
      <c r="J123" s="71"/>
      <c r="K123" s="44">
        <v>-64239</v>
      </c>
      <c r="N123" s="53"/>
      <c r="Q123" s="53"/>
      <c r="R123" s="53"/>
    </row>
    <row r="124" spans="2:18" ht="15.75" thickBot="1">
      <c r="B124" s="56" t="s">
        <v>309</v>
      </c>
      <c r="C124" s="56"/>
      <c r="D124" s="56"/>
      <c r="F124" s="71"/>
      <c r="G124" s="71"/>
      <c r="H124" s="71"/>
      <c r="I124" s="71"/>
      <c r="J124" s="71"/>
      <c r="K124" s="69">
        <f>+K122+K123</f>
        <v>136446</v>
      </c>
      <c r="N124" s="72"/>
      <c r="Q124" s="70"/>
      <c r="R124" s="70"/>
    </row>
    <row r="125" spans="2:18" ht="15">
      <c r="B125" s="107"/>
      <c r="J125" s="71"/>
      <c r="N125" s="53"/>
      <c r="Q125" s="53"/>
      <c r="R125" s="53"/>
    </row>
    <row r="126" spans="1:4" ht="15">
      <c r="A126" s="56" t="s">
        <v>52</v>
      </c>
      <c r="B126" s="56" t="s">
        <v>310</v>
      </c>
      <c r="C126" s="56"/>
      <c r="D126" s="56"/>
    </row>
    <row r="127" spans="1:4" ht="15">
      <c r="A127" s="57"/>
      <c r="B127" s="56" t="s">
        <v>84</v>
      </c>
      <c r="C127" s="56"/>
      <c r="D127" s="56"/>
    </row>
    <row r="128" spans="2:4" ht="15">
      <c r="B128" s="39"/>
      <c r="D128" s="56"/>
    </row>
    <row r="129" spans="1:4" ht="15">
      <c r="A129" s="56" t="s">
        <v>53</v>
      </c>
      <c r="B129" s="56" t="s">
        <v>136</v>
      </c>
      <c r="C129" s="56"/>
      <c r="D129" s="56"/>
    </row>
    <row r="130" spans="2:4" ht="15">
      <c r="B130" s="56" t="s">
        <v>130</v>
      </c>
      <c r="C130" s="58"/>
      <c r="D130" s="58"/>
    </row>
    <row r="131" ht="15">
      <c r="B131" s="39"/>
    </row>
    <row r="132" spans="1:4" ht="15">
      <c r="A132" s="56" t="s">
        <v>54</v>
      </c>
      <c r="B132" s="56" t="s">
        <v>124</v>
      </c>
      <c r="C132" s="56"/>
      <c r="D132" s="56"/>
    </row>
    <row r="133" spans="2:4" ht="15">
      <c r="B133" s="56" t="s">
        <v>125</v>
      </c>
      <c r="C133" s="58"/>
      <c r="D133" s="58"/>
    </row>
    <row r="134" ht="15">
      <c r="B134" s="39" t="s">
        <v>126</v>
      </c>
    </row>
    <row r="135" spans="1:4" ht="15">
      <c r="A135" s="57"/>
      <c r="C135" s="56"/>
      <c r="D135" s="56"/>
    </row>
    <row r="136" spans="1:4" ht="15">
      <c r="A136" s="57"/>
      <c r="C136" s="56"/>
      <c r="D136" s="56"/>
    </row>
    <row r="137" spans="1:4" ht="15">
      <c r="A137" s="57"/>
      <c r="C137" s="56"/>
      <c r="D137" s="56"/>
    </row>
    <row r="138" spans="1:4" ht="15">
      <c r="A138" s="57"/>
      <c r="C138" s="56"/>
      <c r="D138" s="56"/>
    </row>
    <row r="139" spans="1:4" ht="15">
      <c r="A139" s="57"/>
      <c r="C139" s="56"/>
      <c r="D139" s="56"/>
    </row>
    <row r="140" spans="1:4" ht="15">
      <c r="A140" s="57"/>
      <c r="C140" s="56"/>
      <c r="D140" s="56"/>
    </row>
    <row r="141" spans="1:4" ht="15">
      <c r="A141" s="57"/>
      <c r="C141" s="56"/>
      <c r="D141" s="56"/>
    </row>
    <row r="142" spans="1:4" ht="15">
      <c r="A142" s="57"/>
      <c r="C142" s="56"/>
      <c r="D142" s="56"/>
    </row>
    <row r="143" spans="1:4" ht="15">
      <c r="A143" s="57"/>
      <c r="C143" s="56"/>
      <c r="D143" s="56"/>
    </row>
    <row r="144" spans="1:4" ht="15">
      <c r="A144" s="57"/>
      <c r="C144" s="56"/>
      <c r="D144" s="56"/>
    </row>
    <row r="145" spans="1:4" ht="15">
      <c r="A145" s="57"/>
      <c r="C145" s="56"/>
      <c r="D145" s="56"/>
    </row>
    <row r="146" spans="1:4" ht="15">
      <c r="A146" s="57"/>
      <c r="C146" s="56"/>
      <c r="D146" s="56"/>
    </row>
    <row r="147" spans="1:4" ht="15">
      <c r="A147" s="57"/>
      <c r="C147" s="56"/>
      <c r="D147" s="56"/>
    </row>
    <row r="148" spans="1:4" ht="15">
      <c r="A148" s="57"/>
      <c r="C148" s="56"/>
      <c r="D148" s="56"/>
    </row>
    <row r="149" spans="1:4" ht="15">
      <c r="A149" s="57"/>
      <c r="C149" s="56"/>
      <c r="D149" s="56"/>
    </row>
    <row r="150" spans="1:4" ht="15">
      <c r="A150" s="56" t="s">
        <v>55</v>
      </c>
      <c r="B150" s="56" t="s">
        <v>198</v>
      </c>
      <c r="C150" s="56"/>
      <c r="D150" s="56"/>
    </row>
    <row r="151" spans="2:4" ht="15">
      <c r="B151" s="56" t="s">
        <v>199</v>
      </c>
      <c r="C151" s="56"/>
      <c r="D151" s="56"/>
    </row>
    <row r="152" spans="3:11" ht="15">
      <c r="C152" s="56"/>
      <c r="D152" s="56"/>
      <c r="I152" s="53" t="s">
        <v>200</v>
      </c>
      <c r="K152" s="53" t="s">
        <v>1</v>
      </c>
    </row>
    <row r="153" spans="2:4" ht="15">
      <c r="B153" s="126" t="s">
        <v>201</v>
      </c>
      <c r="C153" s="56"/>
      <c r="D153" s="56"/>
    </row>
    <row r="154" spans="2:4" ht="15">
      <c r="B154" s="56" t="s">
        <v>202</v>
      </c>
      <c r="C154" s="56"/>
      <c r="D154" s="56"/>
    </row>
    <row r="155" spans="2:4" ht="15">
      <c r="B155" s="56" t="s">
        <v>203</v>
      </c>
      <c r="C155" s="56"/>
      <c r="D155" s="56"/>
    </row>
    <row r="156" spans="1:11" ht="15">
      <c r="A156" s="57"/>
      <c r="B156" s="39"/>
      <c r="C156" s="39" t="s">
        <v>204</v>
      </c>
      <c r="D156" s="56"/>
      <c r="I156" s="153">
        <v>28000</v>
      </c>
      <c r="K156" s="153">
        <f>+I156*3.8</f>
        <v>106400</v>
      </c>
    </row>
    <row r="157" spans="1:11" ht="15">
      <c r="A157" s="57"/>
      <c r="B157" s="39"/>
      <c r="C157" s="56" t="s">
        <v>205</v>
      </c>
      <c r="D157" s="56"/>
      <c r="I157" s="143">
        <v>-4667</v>
      </c>
      <c r="K157" s="143">
        <f>+I157*3.8</f>
        <v>-17734.6</v>
      </c>
    </row>
    <row r="158" spans="1:11" ht="15">
      <c r="A158" s="57"/>
      <c r="B158" s="39"/>
      <c r="C158" s="39" t="s">
        <v>206</v>
      </c>
      <c r="D158" s="56"/>
      <c r="I158" s="154">
        <f>+I156+I157</f>
        <v>23333</v>
      </c>
      <c r="K158" s="154">
        <f>+K156+K157</f>
        <v>88665.4</v>
      </c>
    </row>
    <row r="159" spans="1:4" ht="15">
      <c r="A159" s="57"/>
      <c r="B159" s="39"/>
      <c r="D159" s="56"/>
    </row>
    <row r="160" spans="1:4" ht="15">
      <c r="A160" s="57"/>
      <c r="B160" s="100" t="s">
        <v>207</v>
      </c>
      <c r="D160" s="56"/>
    </row>
    <row r="161" spans="1:4" ht="15">
      <c r="A161" s="57"/>
      <c r="B161" s="39" t="s">
        <v>208</v>
      </c>
      <c r="D161" s="56"/>
    </row>
    <row r="162" spans="1:11" ht="15">
      <c r="A162" s="57"/>
      <c r="B162" s="39"/>
      <c r="C162" s="39" t="s">
        <v>204</v>
      </c>
      <c r="D162" s="56"/>
      <c r="I162" s="153">
        <v>2015</v>
      </c>
      <c r="K162" s="153">
        <f>+I162*3.8</f>
        <v>7657</v>
      </c>
    </row>
    <row r="163" spans="1:11" ht="15">
      <c r="A163" s="57"/>
      <c r="B163" s="39"/>
      <c r="C163" s="39" t="s">
        <v>209</v>
      </c>
      <c r="D163" s="56"/>
      <c r="I163" s="143">
        <v>-233</v>
      </c>
      <c r="K163" s="143">
        <f>+I163*3.8</f>
        <v>-885.4</v>
      </c>
    </row>
    <row r="164" spans="1:11" ht="15">
      <c r="A164" s="57"/>
      <c r="B164" s="39"/>
      <c r="C164" s="39" t="s">
        <v>206</v>
      </c>
      <c r="D164" s="56"/>
      <c r="I164" s="39">
        <f>+I162+I163</f>
        <v>1782</v>
      </c>
      <c r="K164" s="39">
        <f>+K162+K163</f>
        <v>6771.6</v>
      </c>
    </row>
    <row r="165" spans="1:11" ht="15.75" thickBot="1">
      <c r="A165" s="57"/>
      <c r="B165" s="39" t="s">
        <v>24</v>
      </c>
      <c r="D165" s="56"/>
      <c r="I165" s="91">
        <f>+I164+I158</f>
        <v>25115</v>
      </c>
      <c r="K165" s="91">
        <f>+K164+K158</f>
        <v>95437</v>
      </c>
    </row>
    <row r="166" spans="1:4" ht="15.75" thickTop="1">
      <c r="A166" s="57"/>
      <c r="B166" s="39"/>
      <c r="D166" s="56"/>
    </row>
    <row r="167" spans="1:4" ht="15">
      <c r="A167" s="57"/>
      <c r="B167" s="39" t="s">
        <v>210</v>
      </c>
      <c r="D167" s="56"/>
    </row>
    <row r="168" spans="1:4" ht="15">
      <c r="A168" s="57"/>
      <c r="B168" s="39"/>
      <c r="D168" s="56"/>
    </row>
    <row r="169" spans="1:4" ht="15">
      <c r="A169" s="57"/>
      <c r="B169" s="39"/>
      <c r="D169" s="56"/>
    </row>
    <row r="170" spans="1:4" ht="15">
      <c r="A170" s="57"/>
      <c r="B170" s="39"/>
      <c r="D170" s="56"/>
    </row>
    <row r="171" spans="1:4" ht="15">
      <c r="A171" s="57"/>
      <c r="B171" s="39"/>
      <c r="D171" s="56"/>
    </row>
    <row r="172" ht="15">
      <c r="D172" s="56"/>
    </row>
    <row r="174" spans="2:4" ht="15">
      <c r="B174" s="39"/>
      <c r="C174" s="56"/>
      <c r="D174" s="56"/>
    </row>
    <row r="175" spans="2:4" ht="15">
      <c r="B175" s="58"/>
      <c r="C175" s="73"/>
      <c r="D175" s="73"/>
    </row>
    <row r="176" spans="2:4" ht="15">
      <c r="B176" s="55"/>
      <c r="C176" s="55"/>
      <c r="D176" s="55"/>
    </row>
    <row r="181" spans="3:4" ht="15">
      <c r="C181" s="56"/>
      <c r="D181" s="56"/>
    </row>
    <row r="182" spans="3:4" ht="15">
      <c r="C182" s="56"/>
      <c r="D182" s="56"/>
    </row>
    <row r="183" spans="3:4" ht="15">
      <c r="C183" s="56"/>
      <c r="D183" s="56"/>
    </row>
    <row r="184" spans="3:4" ht="15">
      <c r="C184" s="56"/>
      <c r="D184" s="56"/>
    </row>
    <row r="185" spans="3:4" ht="15">
      <c r="C185" s="56"/>
      <c r="D185" s="56"/>
    </row>
    <row r="191" spans="3:19" ht="15">
      <c r="C191" s="56"/>
      <c r="D191" s="56"/>
      <c r="S191" s="53"/>
    </row>
    <row r="192" spans="3:14" ht="15">
      <c r="C192" s="56"/>
      <c r="D192" s="56"/>
      <c r="N192" s="53"/>
    </row>
    <row r="193" spans="3:19" ht="15">
      <c r="C193" s="56"/>
      <c r="D193" s="56"/>
      <c r="O193" s="53"/>
      <c r="S193" s="53"/>
    </row>
    <row r="195" spans="3:19" ht="15">
      <c r="C195" s="56"/>
      <c r="D195" s="56"/>
      <c r="S195" s="53"/>
    </row>
    <row r="198" spans="3:4" ht="15">
      <c r="C198" s="56"/>
      <c r="D198" s="56"/>
    </row>
    <row r="199" spans="3:12" ht="15">
      <c r="C199" s="56"/>
      <c r="D199" s="56"/>
      <c r="L199" s="53"/>
    </row>
    <row r="202" spans="3:4" ht="15">
      <c r="C202" s="56"/>
      <c r="D202" s="56"/>
    </row>
  </sheetData>
  <mergeCells count="7">
    <mergeCell ref="I65:J65"/>
    <mergeCell ref="I66:J66"/>
    <mergeCell ref="G66:H66"/>
    <mergeCell ref="D55:F55"/>
    <mergeCell ref="G56:H56"/>
    <mergeCell ref="I56:J56"/>
    <mergeCell ref="I55:J55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31-10-2002</oddHeader>
    <oddFooter>&amp;R&amp;"Arial,Bold"   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showGridLines="0" workbookViewId="0" topLeftCell="A26">
      <selection activeCell="G38" sqref="G38"/>
    </sheetView>
  </sheetViews>
  <sheetFormatPr defaultColWidth="9.140625" defaultRowHeight="12.75"/>
  <cols>
    <col min="1" max="1" width="8.421875" style="56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5" ht="15">
      <c r="A5" s="5" t="str">
        <f>Cover!B10</f>
        <v>UNAUDITED INTERIM FINANCIAL REPORT FOR THE PERIOD ENDED 31 OCTOBER 2002</v>
      </c>
    </row>
    <row r="6" ht="5.25" customHeight="1">
      <c r="A6" s="5"/>
    </row>
    <row r="7" ht="15">
      <c r="A7" s="54" t="s">
        <v>111</v>
      </c>
    </row>
    <row r="9" spans="5:9" ht="15">
      <c r="E9" s="38"/>
      <c r="F9" s="171" t="s">
        <v>0</v>
      </c>
      <c r="G9" s="171"/>
      <c r="H9" s="171" t="s">
        <v>32</v>
      </c>
      <c r="I9" s="171"/>
    </row>
    <row r="10" spans="5:9" ht="15">
      <c r="E10" s="38"/>
      <c r="F10" s="93" t="s">
        <v>62</v>
      </c>
      <c r="G10" s="93" t="s">
        <v>63</v>
      </c>
      <c r="H10" s="93" t="str">
        <f>F10</f>
        <v>31-10-2002</v>
      </c>
      <c r="I10" s="93" t="str">
        <f>G10</f>
        <v>31-10-2001</v>
      </c>
    </row>
    <row r="11" spans="5:9" ht="15">
      <c r="E11" s="40"/>
      <c r="F11" s="40" t="s">
        <v>1</v>
      </c>
      <c r="G11" s="40" t="s">
        <v>1</v>
      </c>
      <c r="H11" s="40" t="s">
        <v>1</v>
      </c>
      <c r="I11" s="40" t="s">
        <v>1</v>
      </c>
    </row>
    <row r="12" spans="1:9" ht="22.5" customHeight="1" thickBot="1">
      <c r="A12" s="95" t="s">
        <v>2</v>
      </c>
      <c r="B12" s="41"/>
      <c r="C12" s="41"/>
      <c r="D12" s="41"/>
      <c r="E12" s="41"/>
      <c r="F12" s="42">
        <f>+H12-517396</f>
        <v>532086</v>
      </c>
      <c r="G12" s="41">
        <v>583662</v>
      </c>
      <c r="H12" s="42">
        <v>1049482</v>
      </c>
      <c r="I12" s="41">
        <v>1170429</v>
      </c>
    </row>
    <row r="13" spans="6:8" ht="15">
      <c r="F13" s="43"/>
      <c r="H13" s="43"/>
    </row>
    <row r="14" spans="1:9" ht="15">
      <c r="A14" s="56" t="s">
        <v>145</v>
      </c>
      <c r="F14" s="43">
        <f>+H14-(81886)</f>
        <v>92141</v>
      </c>
      <c r="G14" s="39">
        <f>+I14-(81751+105-1726+30)</f>
        <v>104935</v>
      </c>
      <c r="H14" s="43">
        <f>177526-3499</f>
        <v>174027</v>
      </c>
      <c r="I14" s="39">
        <f>188642+216-3794+31</f>
        <v>185095</v>
      </c>
    </row>
    <row r="15" spans="6:8" ht="15">
      <c r="F15" s="43"/>
      <c r="H15" s="43"/>
    </row>
    <row r="16" spans="1:9" ht="15">
      <c r="A16" s="56" t="s">
        <v>3</v>
      </c>
      <c r="F16" s="43">
        <f>+H16-(15578-180-385)</f>
        <v>23929</v>
      </c>
      <c r="G16" s="39">
        <f>+I16-(15297-180+11367)</f>
        <v>4705</v>
      </c>
      <c r="H16" s="43">
        <f>-3056+38499+3499</f>
        <v>38942</v>
      </c>
      <c r="I16" s="39">
        <f>31047-360+498+4</f>
        <v>31189</v>
      </c>
    </row>
    <row r="17" spans="1:9" ht="15">
      <c r="A17" s="56" t="s">
        <v>4</v>
      </c>
      <c r="F17" s="43">
        <f>+H17--100</f>
        <v>-12182</v>
      </c>
      <c r="G17" s="39">
        <v>-210</v>
      </c>
      <c r="H17" s="43">
        <v>-12282</v>
      </c>
      <c r="I17" s="39">
        <v>-505</v>
      </c>
    </row>
    <row r="18" spans="1:9" ht="15">
      <c r="A18" s="56" t="s">
        <v>96</v>
      </c>
      <c r="F18" s="43">
        <f>+H18-0</f>
        <v>-2</v>
      </c>
      <c r="G18" s="39">
        <v>-1</v>
      </c>
      <c r="H18" s="43">
        <v>-2</v>
      </c>
      <c r="I18" s="39">
        <v>-1</v>
      </c>
    </row>
    <row r="19" spans="1:9" ht="9.75" customHeight="1">
      <c r="A19" s="96"/>
      <c r="B19" s="44"/>
      <c r="C19" s="44"/>
      <c r="D19" s="44"/>
      <c r="E19" s="44"/>
      <c r="F19" s="45"/>
      <c r="G19" s="44"/>
      <c r="H19" s="45"/>
      <c r="I19" s="44"/>
    </row>
    <row r="20" spans="1:9" ht="17.25" customHeight="1">
      <c r="A20" s="56" t="s">
        <v>5</v>
      </c>
      <c r="F20" s="43">
        <f>SUM(F14:F19)</f>
        <v>103886</v>
      </c>
      <c r="G20" s="39">
        <f>SUM(G14:G19)</f>
        <v>109429</v>
      </c>
      <c r="H20" s="43">
        <f>SUM(H14:H19)</f>
        <v>200685</v>
      </c>
      <c r="I20" s="39">
        <f>SUM(I14:I19)</f>
        <v>215778</v>
      </c>
    </row>
    <row r="21" spans="6:8" ht="17.25" customHeight="1">
      <c r="F21" s="43"/>
      <c r="H21" s="43"/>
    </row>
    <row r="22" spans="1:9" ht="18.75" customHeight="1">
      <c r="A22" s="97" t="s">
        <v>6</v>
      </c>
      <c r="B22" s="46"/>
      <c r="C22" s="46"/>
      <c r="D22" s="46"/>
      <c r="E22" s="46"/>
      <c r="F22" s="47">
        <f>+H22--32181</f>
        <v>-32058</v>
      </c>
      <c r="G22" s="46">
        <v>-34365</v>
      </c>
      <c r="H22" s="47">
        <v>-64239</v>
      </c>
      <c r="I22" s="46">
        <v>-67519</v>
      </c>
    </row>
    <row r="23" spans="1:9" ht="20.25" customHeight="1">
      <c r="A23" s="56" t="s">
        <v>7</v>
      </c>
      <c r="F23" s="43">
        <f>SUM(F20:F22)</f>
        <v>71828</v>
      </c>
      <c r="G23" s="39">
        <f>SUM(G20:G22)</f>
        <v>75064</v>
      </c>
      <c r="H23" s="43">
        <f>SUM(H20:H22)</f>
        <v>136446</v>
      </c>
      <c r="I23" s="39">
        <f>SUM(I20:I22)</f>
        <v>148259</v>
      </c>
    </row>
    <row r="24" spans="6:8" ht="16.5" customHeight="1">
      <c r="F24" s="43"/>
      <c r="H24" s="43"/>
    </row>
    <row r="25" spans="1:9" ht="15">
      <c r="A25" s="56" t="s">
        <v>11</v>
      </c>
      <c r="F25" s="43">
        <f>+H25-2333</f>
        <v>-1748</v>
      </c>
      <c r="G25" s="39">
        <v>-460</v>
      </c>
      <c r="H25" s="43">
        <v>585</v>
      </c>
      <c r="I25" s="39">
        <v>3876</v>
      </c>
    </row>
    <row r="26" spans="1:9" ht="9.75" customHeight="1">
      <c r="A26" s="96"/>
      <c r="B26" s="44"/>
      <c r="C26" s="44"/>
      <c r="D26" s="44"/>
      <c r="E26" s="44"/>
      <c r="F26" s="45"/>
      <c r="G26" s="44"/>
      <c r="H26" s="45"/>
      <c r="I26" s="44"/>
    </row>
    <row r="27" spans="1:8" ht="21.75" customHeight="1">
      <c r="A27" s="56" t="s">
        <v>8</v>
      </c>
      <c r="F27" s="43"/>
      <c r="H27" s="43"/>
    </row>
    <row r="28" spans="1:9" ht="15">
      <c r="A28" s="56" t="s">
        <v>64</v>
      </c>
      <c r="F28" s="43">
        <f>+F23+F25</f>
        <v>70080</v>
      </c>
      <c r="G28" s="39">
        <f>+G23+G25</f>
        <v>74604</v>
      </c>
      <c r="H28" s="43">
        <f>+H23+H25</f>
        <v>137031</v>
      </c>
      <c r="I28" s="39">
        <f>+I23+I25</f>
        <v>152135</v>
      </c>
    </row>
    <row r="29" spans="1:9" ht="9" customHeight="1" thickBot="1">
      <c r="A29" s="98"/>
      <c r="B29" s="48"/>
      <c r="C29" s="48"/>
      <c r="D29" s="48"/>
      <c r="E29" s="48"/>
      <c r="F29" s="49"/>
      <c r="G29" s="48"/>
      <c r="H29" s="49"/>
      <c r="I29" s="48"/>
    </row>
    <row r="30" spans="6:8" ht="9" customHeight="1">
      <c r="F30" s="43"/>
      <c r="H30" s="43"/>
    </row>
    <row r="31" spans="1:8" ht="15">
      <c r="A31" s="56" t="s">
        <v>85</v>
      </c>
      <c r="F31" s="43"/>
      <c r="H31" s="43"/>
    </row>
    <row r="32" spans="1:9" ht="15.75" customHeight="1">
      <c r="A32" s="56" t="s">
        <v>9</v>
      </c>
      <c r="F32" s="50">
        <f>+'Notes (2)'!I178</f>
        <v>11.35754049608207</v>
      </c>
      <c r="G32" s="51">
        <f>+'Notes (2)'!J178</f>
        <v>13.377852055344757</v>
      </c>
      <c r="H32" s="50">
        <f>+'Notes (2)'!I206</f>
        <v>23.35360262864583</v>
      </c>
      <c r="I32" s="51">
        <f>+'Notes (2)'!J206</f>
        <v>27.280568366841923</v>
      </c>
    </row>
    <row r="33" spans="6:8" ht="8.25" customHeight="1">
      <c r="F33" s="52"/>
      <c r="H33" s="43"/>
    </row>
    <row r="34" spans="1:9" ht="15">
      <c r="A34" s="56" t="s">
        <v>10</v>
      </c>
      <c r="F34" s="128">
        <f>+'Notes (2)'!I189</f>
        <v>6.795558943014714</v>
      </c>
      <c r="G34" s="51">
        <f>+'Notes (2)'!J189</f>
        <v>13.377852055344757</v>
      </c>
      <c r="H34" s="128">
        <f>+'Notes (2)'!I217</f>
        <v>16.809830375636793</v>
      </c>
      <c r="I34" s="51">
        <f>+'Notes (2)'!J217</f>
        <v>27.280568366841923</v>
      </c>
    </row>
    <row r="35" spans="1:9" ht="9" customHeight="1" thickBot="1">
      <c r="A35" s="98"/>
      <c r="B35" s="48"/>
      <c r="C35" s="48"/>
      <c r="D35" s="48"/>
      <c r="E35" s="48"/>
      <c r="F35" s="49"/>
      <c r="G35" s="48"/>
      <c r="H35" s="49"/>
      <c r="I35" s="48"/>
    </row>
    <row r="36" spans="6:8" ht="9.75" customHeight="1">
      <c r="F36" s="43"/>
      <c r="H36" s="43"/>
    </row>
    <row r="37" spans="1:9" ht="15">
      <c r="A37" s="56" t="s">
        <v>86</v>
      </c>
      <c r="F37" s="50"/>
      <c r="G37" s="51"/>
      <c r="H37" s="50"/>
      <c r="I37" s="51"/>
    </row>
    <row r="38" spans="1:9" ht="15">
      <c r="A38" s="56" t="s">
        <v>277</v>
      </c>
      <c r="F38" s="50">
        <f>5*0.72</f>
        <v>3.5999999999999996</v>
      </c>
      <c r="G38" s="51">
        <f>10*0.72</f>
        <v>7.199999999999999</v>
      </c>
      <c r="H38" s="50">
        <f>+F38</f>
        <v>3.5999999999999996</v>
      </c>
      <c r="I38" s="51">
        <f>+G38</f>
        <v>7.199999999999999</v>
      </c>
    </row>
    <row r="39" spans="1:9" ht="8.25" customHeight="1" thickBot="1">
      <c r="A39" s="98"/>
      <c r="B39" s="48"/>
      <c r="C39" s="48"/>
      <c r="D39" s="48"/>
      <c r="E39" s="48"/>
      <c r="F39" s="49"/>
      <c r="G39" s="48"/>
      <c r="H39" s="49"/>
      <c r="I39" s="48"/>
    </row>
    <row r="45" ht="15">
      <c r="I45" s="53"/>
    </row>
    <row r="46" ht="15">
      <c r="I46" s="53"/>
    </row>
    <row r="47" ht="15">
      <c r="I47" s="53"/>
    </row>
    <row r="48" ht="15">
      <c r="H48" s="53"/>
    </row>
    <row r="49" ht="15">
      <c r="A49" s="99" t="s">
        <v>305</v>
      </c>
    </row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31-10-2002</oddHeader>
    <oddFooter>&amp;R&amp;"Arial,Bold"    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7" sqref="F7"/>
    </sheetView>
  </sheetViews>
  <sheetFormatPr defaultColWidth="9.140625" defaultRowHeight="12.75"/>
  <cols>
    <col min="1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72" t="s">
        <v>143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" customHeight="1">
      <c r="A2" s="173" t="s">
        <v>144</v>
      </c>
      <c r="B2" s="173"/>
      <c r="C2" s="173"/>
      <c r="D2" s="173"/>
      <c r="E2" s="173"/>
      <c r="F2" s="173"/>
      <c r="G2" s="173"/>
      <c r="H2" s="173"/>
      <c r="I2" s="173"/>
      <c r="J2" s="173"/>
    </row>
    <row r="10" spans="1:9" ht="27.75" customHeight="1">
      <c r="A10" s="117" t="s">
        <v>99</v>
      </c>
      <c r="B10" s="174" t="s">
        <v>114</v>
      </c>
      <c r="C10" s="174"/>
      <c r="D10" s="174"/>
      <c r="E10" s="174"/>
      <c r="F10" s="174"/>
      <c r="G10" s="174"/>
      <c r="H10" s="116"/>
      <c r="I10" s="116"/>
    </row>
    <row r="12" spans="2:9" ht="15">
      <c r="B12" s="113" t="s">
        <v>109</v>
      </c>
      <c r="I12" s="76" t="s">
        <v>110</v>
      </c>
    </row>
    <row r="13" ht="9" customHeight="1"/>
    <row r="14" spans="2:9" ht="15">
      <c r="B14" s="2" t="s">
        <v>103</v>
      </c>
      <c r="I14" s="76">
        <v>1</v>
      </c>
    </row>
    <row r="15" ht="9" customHeight="1">
      <c r="I15" s="76"/>
    </row>
    <row r="16" spans="2:9" ht="15">
      <c r="B16" s="2" t="s">
        <v>104</v>
      </c>
      <c r="I16" s="76">
        <v>2</v>
      </c>
    </row>
    <row r="17" ht="9" customHeight="1">
      <c r="I17" s="76"/>
    </row>
    <row r="18" spans="2:9" ht="15">
      <c r="B18" s="2" t="s">
        <v>105</v>
      </c>
      <c r="I18" s="76">
        <v>3</v>
      </c>
    </row>
    <row r="19" ht="9" customHeight="1">
      <c r="I19" s="76"/>
    </row>
    <row r="20" spans="2:9" ht="15">
      <c r="B20" s="2" t="s">
        <v>106</v>
      </c>
      <c r="I20" s="76">
        <v>4</v>
      </c>
    </row>
    <row r="21" ht="9" customHeight="1">
      <c r="I21" s="76"/>
    </row>
    <row r="22" spans="2:9" ht="15">
      <c r="B22" s="2" t="s">
        <v>107</v>
      </c>
      <c r="I22" s="114" t="s">
        <v>278</v>
      </c>
    </row>
    <row r="23" ht="9" customHeight="1">
      <c r="I23" s="76"/>
    </row>
    <row r="24" spans="2:10" ht="15">
      <c r="B24" s="2" t="s">
        <v>108</v>
      </c>
      <c r="I24" s="115" t="s">
        <v>300</v>
      </c>
      <c r="J24" s="112"/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A48" sqref="A48"/>
    </sheetView>
  </sheetViews>
  <sheetFormatPr defaultColWidth="9.140625" defaultRowHeight="12.75"/>
  <cols>
    <col min="1" max="6" width="9.1406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11.25" customHeight="1">
      <c r="H1" s="3"/>
    </row>
    <row r="2" ht="11.25" customHeight="1">
      <c r="H2" s="3"/>
    </row>
    <row r="3" ht="3.75" customHeight="1">
      <c r="H3" s="3"/>
    </row>
    <row r="4" ht="3" customHeight="1">
      <c r="H4" s="3"/>
    </row>
    <row r="5" spans="1:8" ht="12.75" customHeight="1">
      <c r="A5" s="5" t="str">
        <f>PL!A5</f>
        <v>UNAUDITED INTERIM FINANCIAL REPORT FOR THE PERIOD ENDED 31 OCTOBER 2002</v>
      </c>
      <c r="H5" s="3"/>
    </row>
    <row r="6" spans="1:9" ht="12.75" customHeight="1">
      <c r="A6" s="77" t="s">
        <v>102</v>
      </c>
      <c r="B6" s="6"/>
      <c r="C6" s="6"/>
      <c r="D6" s="6"/>
      <c r="E6" s="6"/>
      <c r="F6" s="6"/>
      <c r="G6" s="6"/>
      <c r="H6" s="7"/>
      <c r="I6" s="7"/>
    </row>
    <row r="7" spans="1:10" ht="14.25" customHeight="1">
      <c r="A7" s="2" t="s">
        <v>12</v>
      </c>
      <c r="G7" s="5"/>
      <c r="H7" s="175" t="s">
        <v>27</v>
      </c>
      <c r="I7" s="175"/>
      <c r="J7" s="8"/>
    </row>
    <row r="8" spans="7:10" ht="13.5" customHeight="1">
      <c r="G8" s="5"/>
      <c r="H8" s="9" t="str">
        <f>PL!F10</f>
        <v>31-10-2002</v>
      </c>
      <c r="I8" s="9" t="s">
        <v>82</v>
      </c>
      <c r="J8" s="8"/>
    </row>
    <row r="9" spans="1:10" ht="13.5" customHeight="1" thickBot="1">
      <c r="A9" s="10"/>
      <c r="B9" s="10"/>
      <c r="C9" s="10"/>
      <c r="D9" s="10"/>
      <c r="E9" s="10"/>
      <c r="F9" s="10"/>
      <c r="G9" s="1"/>
      <c r="H9" s="11" t="s">
        <v>1</v>
      </c>
      <c r="I9" s="11" t="s">
        <v>1</v>
      </c>
      <c r="J9" s="8"/>
    </row>
    <row r="10" spans="1:10" ht="2.25" customHeight="1">
      <c r="A10" s="4"/>
      <c r="B10" s="4"/>
      <c r="C10" s="4"/>
      <c r="D10" s="4"/>
      <c r="E10" s="4"/>
      <c r="F10" s="4"/>
      <c r="G10" s="12"/>
      <c r="H10" s="13"/>
      <c r="I10" s="13"/>
      <c r="J10" s="8"/>
    </row>
    <row r="11" spans="1:10" ht="15.75" customHeight="1">
      <c r="A11" s="8" t="s">
        <v>117</v>
      </c>
      <c r="B11" s="4"/>
      <c r="C11" s="4"/>
      <c r="D11" s="4"/>
      <c r="E11" s="4"/>
      <c r="F11" s="4"/>
      <c r="G11" s="12"/>
      <c r="H11" s="13"/>
      <c r="I11" s="13"/>
      <c r="J11" s="8"/>
    </row>
    <row r="12" spans="1:9" ht="14.25" customHeight="1">
      <c r="A12" s="2" t="s">
        <v>28</v>
      </c>
      <c r="H12" s="14">
        <v>119781</v>
      </c>
      <c r="I12" s="15">
        <v>123732</v>
      </c>
    </row>
    <row r="13" spans="1:9" ht="14.25" customHeight="1">
      <c r="A13" s="2" t="s">
        <v>146</v>
      </c>
      <c r="H13" s="15">
        <v>17442</v>
      </c>
      <c r="I13" s="15">
        <v>15570</v>
      </c>
    </row>
    <row r="14" spans="1:9" ht="14.25" customHeight="1">
      <c r="A14" s="2" t="s">
        <v>118</v>
      </c>
      <c r="H14" s="15">
        <v>3334</v>
      </c>
      <c r="I14" s="15">
        <v>3334</v>
      </c>
    </row>
    <row r="15" spans="1:9" ht="14.25" customHeight="1">
      <c r="A15" s="2" t="s">
        <v>119</v>
      </c>
      <c r="H15" s="15">
        <v>988</v>
      </c>
      <c r="I15" s="15">
        <v>990</v>
      </c>
    </row>
    <row r="16" spans="1:9" ht="14.25" customHeight="1">
      <c r="A16" s="4" t="s">
        <v>120</v>
      </c>
      <c r="B16" s="4"/>
      <c r="C16" s="4"/>
      <c r="D16" s="4"/>
      <c r="E16" s="4"/>
      <c r="F16" s="4"/>
      <c r="G16" s="4"/>
      <c r="H16" s="15">
        <v>639774</v>
      </c>
      <c r="I16" s="15">
        <v>642130</v>
      </c>
    </row>
    <row r="17" spans="1:9" ht="14.25" customHeight="1">
      <c r="A17" s="4" t="s">
        <v>147</v>
      </c>
      <c r="B17" s="4"/>
      <c r="C17" s="4"/>
      <c r="D17" s="4"/>
      <c r="E17" s="4"/>
      <c r="F17" s="4"/>
      <c r="G17" s="4"/>
      <c r="H17" s="15">
        <v>7</v>
      </c>
      <c r="I17" s="15">
        <v>11</v>
      </c>
    </row>
    <row r="18" spans="1:9" ht="6" customHeight="1">
      <c r="A18" s="4"/>
      <c r="B18" s="4"/>
      <c r="C18" s="4"/>
      <c r="D18" s="4"/>
      <c r="E18" s="4"/>
      <c r="F18" s="4"/>
      <c r="G18" s="4"/>
      <c r="H18" s="15"/>
      <c r="I18" s="15"/>
    </row>
    <row r="19" spans="1:9" ht="14.25" customHeight="1">
      <c r="A19" s="5" t="s">
        <v>13</v>
      </c>
      <c r="H19" s="15"/>
      <c r="I19" s="15"/>
    </row>
    <row r="20" spans="1:10" ht="14.25" customHeight="1">
      <c r="A20" s="2" t="s">
        <v>148</v>
      </c>
      <c r="H20" s="31">
        <v>19377</v>
      </c>
      <c r="I20" s="33">
        <v>9736</v>
      </c>
      <c r="J20" s="17"/>
    </row>
    <row r="21" spans="1:10" ht="14.25" customHeight="1">
      <c r="A21" s="2" t="s">
        <v>149</v>
      </c>
      <c r="H21" s="32">
        <f>19898+25422+2</f>
        <v>45322</v>
      </c>
      <c r="I21" s="34">
        <v>34500</v>
      </c>
      <c r="J21" s="17"/>
    </row>
    <row r="22" spans="1:10" ht="14.25" customHeight="1">
      <c r="A22" s="2" t="s">
        <v>150</v>
      </c>
      <c r="H22" s="32">
        <v>1142677</v>
      </c>
      <c r="I22" s="34">
        <v>1106497</v>
      </c>
      <c r="J22" s="17"/>
    </row>
    <row r="23" spans="1:10" ht="14.25" customHeight="1">
      <c r="A23" s="2" t="s">
        <v>289</v>
      </c>
      <c r="H23" s="32">
        <v>11</v>
      </c>
      <c r="I23" s="34">
        <v>0</v>
      </c>
      <c r="J23" s="17"/>
    </row>
    <row r="24" spans="1:10" ht="14.25" customHeight="1">
      <c r="A24" s="2" t="s">
        <v>151</v>
      </c>
      <c r="H24" s="32">
        <v>120498</v>
      </c>
      <c r="I24" s="34">
        <v>101308</v>
      </c>
      <c r="J24" s="17"/>
    </row>
    <row r="25" spans="1:10" ht="14.25" customHeight="1">
      <c r="A25" s="30" t="s">
        <v>14</v>
      </c>
      <c r="B25" s="30"/>
      <c r="C25" s="30"/>
      <c r="D25" s="30"/>
      <c r="E25" s="30"/>
      <c r="F25" s="30"/>
      <c r="G25" s="30"/>
      <c r="H25" s="37">
        <v>48110</v>
      </c>
      <c r="I25" s="35">
        <v>54591</v>
      </c>
      <c r="J25" s="18"/>
    </row>
    <row r="26" spans="1:10" ht="14.25" customHeight="1">
      <c r="A26" s="4"/>
      <c r="B26" s="4"/>
      <c r="C26" s="4"/>
      <c r="D26" s="4"/>
      <c r="E26" s="4"/>
      <c r="F26" s="4"/>
      <c r="G26" s="4"/>
      <c r="H26" s="36">
        <f>SUM(H20:H25)</f>
        <v>1375995</v>
      </c>
      <c r="I26" s="29">
        <f>SUM(I20:I25)</f>
        <v>1306632</v>
      </c>
      <c r="J26" s="17"/>
    </row>
    <row r="27" spans="8:10" s="4" customFormat="1" ht="1.5" customHeight="1">
      <c r="H27" s="32"/>
      <c r="I27" s="34"/>
      <c r="J27" s="17"/>
    </row>
    <row r="28" spans="1:10" ht="14.25" customHeight="1">
      <c r="A28" s="5" t="s">
        <v>15</v>
      </c>
      <c r="H28" s="32"/>
      <c r="I28" s="34"/>
      <c r="J28" s="17"/>
    </row>
    <row r="29" spans="1:10" ht="14.25" customHeight="1">
      <c r="A29" s="2" t="s">
        <v>152</v>
      </c>
      <c r="H29" s="32">
        <f>26155+427437+1554</f>
        <v>455146</v>
      </c>
      <c r="I29" s="34">
        <v>396634</v>
      </c>
      <c r="J29" s="17"/>
    </row>
    <row r="30" spans="1:10" ht="14.25" customHeight="1">
      <c r="A30" s="2" t="s">
        <v>153</v>
      </c>
      <c r="H30" s="32">
        <v>403</v>
      </c>
      <c r="I30" s="34">
        <v>1074</v>
      </c>
      <c r="J30" s="17"/>
    </row>
    <row r="31" spans="1:10" ht="14.25" customHeight="1">
      <c r="A31" s="2" t="s">
        <v>16</v>
      </c>
      <c r="H31" s="32">
        <v>6593</v>
      </c>
      <c r="I31" s="34">
        <v>7125</v>
      </c>
      <c r="J31" s="17"/>
    </row>
    <row r="32" spans="1:10" ht="14.25" customHeight="1">
      <c r="A32" s="2" t="s">
        <v>17</v>
      </c>
      <c r="H32" s="32">
        <v>15434</v>
      </c>
      <c r="I32" s="34">
        <v>14360</v>
      </c>
      <c r="J32" s="17"/>
    </row>
    <row r="33" spans="1:10" ht="14.25" customHeight="1">
      <c r="A33" s="2" t="s">
        <v>154</v>
      </c>
      <c r="H33" s="32">
        <v>0</v>
      </c>
      <c r="I33" s="34">
        <v>100545</v>
      </c>
      <c r="J33" s="17"/>
    </row>
    <row r="34" spans="1:10" ht="14.25" customHeight="1">
      <c r="A34" s="4"/>
      <c r="B34" s="4"/>
      <c r="C34" s="4"/>
      <c r="D34" s="4"/>
      <c r="E34" s="4"/>
      <c r="F34" s="4"/>
      <c r="G34" s="4"/>
      <c r="H34" s="36">
        <f>SUM(H29:H33)</f>
        <v>477576</v>
      </c>
      <c r="I34" s="29">
        <f>SUM(I29:I33)</f>
        <v>519738</v>
      </c>
      <c r="J34" s="17"/>
    </row>
    <row r="35" spans="8:9" s="4" customFormat="1" ht="3" customHeight="1">
      <c r="H35" s="15"/>
      <c r="I35" s="15"/>
    </row>
    <row r="36" spans="1:10" ht="14.25" customHeight="1">
      <c r="A36" s="121" t="s">
        <v>18</v>
      </c>
      <c r="B36" s="22"/>
      <c r="C36" s="22"/>
      <c r="D36" s="22"/>
      <c r="E36" s="22"/>
      <c r="F36" s="22"/>
      <c r="G36" s="22"/>
      <c r="H36" s="122">
        <f>H26-H34</f>
        <v>898419</v>
      </c>
      <c r="I36" s="122">
        <f>I26-I34</f>
        <v>786894</v>
      </c>
      <c r="J36" s="22"/>
    </row>
    <row r="37" spans="1:10" ht="1.5" customHeight="1">
      <c r="A37" s="19"/>
      <c r="B37" s="20"/>
      <c r="C37" s="20"/>
      <c r="D37" s="20"/>
      <c r="E37" s="20"/>
      <c r="F37" s="20"/>
      <c r="G37" s="20"/>
      <c r="H37" s="21"/>
      <c r="I37" s="21"/>
      <c r="J37" s="22"/>
    </row>
    <row r="38" spans="1:9" ht="14.25" customHeight="1" thickBot="1">
      <c r="A38" s="10"/>
      <c r="B38" s="10"/>
      <c r="C38" s="10"/>
      <c r="D38" s="10"/>
      <c r="E38" s="10"/>
      <c r="F38" s="10"/>
      <c r="G38" s="10"/>
      <c r="H38" s="23">
        <f>SUM(H12:H17)+H36</f>
        <v>1679745</v>
      </c>
      <c r="I38" s="23">
        <f>SUM(I12:I17)+I36</f>
        <v>1572661</v>
      </c>
    </row>
    <row r="39" spans="1:9" ht="1.5" customHeight="1">
      <c r="A39" s="4"/>
      <c r="B39" s="4"/>
      <c r="C39" s="4"/>
      <c r="D39" s="4"/>
      <c r="E39" s="4"/>
      <c r="F39" s="4"/>
      <c r="G39" s="4"/>
      <c r="H39" s="15"/>
      <c r="I39" s="15"/>
    </row>
    <row r="40" spans="1:9" ht="15.75" customHeight="1">
      <c r="A40" s="5" t="s">
        <v>19</v>
      </c>
      <c r="H40" s="25"/>
      <c r="I40" s="15"/>
    </row>
    <row r="41" spans="1:9" ht="14.25" customHeight="1">
      <c r="A41" s="2" t="s">
        <v>20</v>
      </c>
      <c r="H41" s="25">
        <f>+SICE!G27</f>
        <v>709639</v>
      </c>
      <c r="I41" s="15">
        <v>584878</v>
      </c>
    </row>
    <row r="42" spans="1:9" ht="14.25" customHeight="1">
      <c r="A42" s="2" t="s">
        <v>155</v>
      </c>
      <c r="H42" s="25">
        <v>174054</v>
      </c>
      <c r="I42" s="15">
        <v>144180</v>
      </c>
    </row>
    <row r="43" spans="1:9" ht="14.25" customHeight="1">
      <c r="A43" s="2" t="s">
        <v>156</v>
      </c>
      <c r="H43" s="25">
        <v>-1368</v>
      </c>
      <c r="I43" s="15">
        <v>1230</v>
      </c>
    </row>
    <row r="44" spans="1:9" ht="14.25" customHeight="1">
      <c r="A44" s="2" t="s">
        <v>121</v>
      </c>
      <c r="H44" s="25">
        <f>+SICE!J27</f>
        <v>508603</v>
      </c>
      <c r="I44" s="15">
        <v>1122921</v>
      </c>
    </row>
    <row r="45" spans="1:9" ht="3.75" customHeight="1">
      <c r="A45" s="4"/>
      <c r="B45" s="4"/>
      <c r="C45" s="4"/>
      <c r="D45" s="4"/>
      <c r="E45" s="4"/>
      <c r="F45" s="4"/>
      <c r="G45" s="4"/>
      <c r="H45" s="16">
        <v>0</v>
      </c>
      <c r="I45" s="16"/>
    </row>
    <row r="46" spans="1:9" ht="14.25" customHeight="1">
      <c r="A46" s="2" t="s">
        <v>21</v>
      </c>
      <c r="H46" s="25">
        <f>SUM(H41:H44)</f>
        <v>1390928</v>
      </c>
      <c r="I46" s="25">
        <f>SUM(I41:I44)</f>
        <v>1853209</v>
      </c>
    </row>
    <row r="47" spans="1:9" ht="14.25" customHeight="1">
      <c r="A47" s="2" t="s">
        <v>157</v>
      </c>
      <c r="H47" s="15">
        <v>-203940</v>
      </c>
      <c r="I47" s="15">
        <v>-162993</v>
      </c>
    </row>
    <row r="48" spans="1:9" ht="14.25" customHeight="1">
      <c r="A48" s="2" t="s">
        <v>370</v>
      </c>
      <c r="H48" s="16">
        <v>-9144</v>
      </c>
      <c r="I48" s="16">
        <v>0</v>
      </c>
    </row>
    <row r="49" spans="1:9" ht="14.25" customHeight="1">
      <c r="A49" s="2" t="s">
        <v>290</v>
      </c>
      <c r="H49" s="25">
        <f>+H46+H47+H48</f>
        <v>1177844</v>
      </c>
      <c r="I49" s="25">
        <f>+I46+I47+I48</f>
        <v>1690216</v>
      </c>
    </row>
    <row r="50" spans="1:9" ht="14.25" customHeight="1">
      <c r="A50" s="2" t="s">
        <v>302</v>
      </c>
      <c r="H50" s="2"/>
      <c r="I50" s="2"/>
    </row>
    <row r="51" spans="1:9" ht="14.25" customHeight="1">
      <c r="A51" s="2" t="s">
        <v>301</v>
      </c>
      <c r="H51" s="25">
        <v>624179</v>
      </c>
      <c r="I51" s="25">
        <v>0</v>
      </c>
    </row>
    <row r="52" spans="1:9" ht="14.25" customHeight="1">
      <c r="A52" s="2" t="s">
        <v>304</v>
      </c>
      <c r="H52" s="16">
        <v>-158240</v>
      </c>
      <c r="I52" s="16">
        <v>-152585</v>
      </c>
    </row>
    <row r="53" spans="8:9" ht="14.25" customHeight="1">
      <c r="H53" s="15">
        <f>SUM(H49:H52)</f>
        <v>1643783</v>
      </c>
      <c r="I53" s="15">
        <f>SUM(I49:I52)</f>
        <v>1537631</v>
      </c>
    </row>
    <row r="54" spans="8:9" ht="2.25" customHeight="1">
      <c r="H54" s="15"/>
      <c r="I54" s="15"/>
    </row>
    <row r="55" spans="1:9" ht="14.25" customHeight="1">
      <c r="A55" s="2" t="s">
        <v>158</v>
      </c>
      <c r="H55" s="25">
        <f>31021+8518-3577</f>
        <v>35962</v>
      </c>
      <c r="I55" s="15">
        <v>35030</v>
      </c>
    </row>
    <row r="56" spans="8:9" ht="1.5" customHeight="1">
      <c r="H56" s="25"/>
      <c r="I56" s="15"/>
    </row>
    <row r="57" spans="1:9" ht="14.25" customHeight="1" thickBot="1">
      <c r="A57" s="26"/>
      <c r="B57" s="26"/>
      <c r="C57" s="26"/>
      <c r="D57" s="26"/>
      <c r="E57" s="26"/>
      <c r="F57" s="26"/>
      <c r="G57" s="26"/>
      <c r="H57" s="24">
        <f>+H53+H55</f>
        <v>1679745</v>
      </c>
      <c r="I57" s="24">
        <f>+I53+I55</f>
        <v>1572661</v>
      </c>
    </row>
    <row r="58" spans="8:9" ht="3" customHeight="1">
      <c r="H58" s="25"/>
      <c r="I58" s="15"/>
    </row>
    <row r="59" spans="1:9" ht="15.75" customHeight="1">
      <c r="A59" s="2" t="s">
        <v>115</v>
      </c>
      <c r="H59" s="120">
        <f>(H49-H16-H17)/(H41-34150)</f>
        <v>0.79655331174897</v>
      </c>
      <c r="I59" s="120">
        <f>(I49-I16-I17)/(I41-26292)</f>
        <v>1.8763001578986942</v>
      </c>
    </row>
    <row r="60" spans="1:9" ht="14.25" customHeight="1">
      <c r="A60" s="2" t="s">
        <v>116</v>
      </c>
      <c r="H60" s="120">
        <f>+H49/(H41-34150)</f>
        <v>1.7436908669127107</v>
      </c>
      <c r="I60" s="120">
        <f>+I49/(I41-26292)</f>
        <v>3.025883212253798</v>
      </c>
    </row>
    <row r="61" spans="8:9" ht="4.5" customHeight="1">
      <c r="H61" s="25"/>
      <c r="I61" s="15"/>
    </row>
    <row r="62" spans="1:9" ht="15">
      <c r="A62" s="5" t="s">
        <v>305</v>
      </c>
      <c r="H62" s="25"/>
      <c r="I62" s="15"/>
    </row>
    <row r="63" spans="8:9" ht="15">
      <c r="H63" s="124">
        <f>+H57-H38</f>
        <v>0</v>
      </c>
      <c r="I63" s="124">
        <f>+I57-I38</f>
        <v>0</v>
      </c>
    </row>
  </sheetData>
  <mergeCells count="1">
    <mergeCell ref="H7:I7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31-10-2002</oddHeader>
    <oddFooter>&amp;R&amp;"Arial,Bold"   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M82"/>
  <sheetViews>
    <sheetView showGridLines="0" workbookViewId="0" topLeftCell="A16">
      <selection activeCell="A22" sqref="A22"/>
    </sheetView>
  </sheetViews>
  <sheetFormatPr defaultColWidth="9.140625" defaultRowHeight="12.75"/>
  <cols>
    <col min="1" max="3" width="7.8515625" style="2" customWidth="1"/>
    <col min="4" max="4" width="6.421875" style="2" customWidth="1"/>
    <col min="5" max="5" width="3.8515625" style="2" customWidth="1"/>
    <col min="6" max="6" width="2.57421875" style="2" customWidth="1"/>
    <col min="7" max="8" width="11.57421875" style="27" customWidth="1"/>
    <col min="9" max="11" width="11.57421875" style="2" customWidth="1"/>
    <col min="12" max="16384" width="9.140625" style="2" customWidth="1"/>
  </cols>
  <sheetData>
    <row r="5" ht="15">
      <c r="A5" s="5" t="str">
        <f>PL!A5</f>
        <v>UNAUDITED INTERIM FINANCIAL REPORT FOR THE PERIOD ENDED 31 OCTOBER 2002</v>
      </c>
    </row>
    <row r="6" ht="5.25" customHeight="1"/>
    <row r="7" ht="15">
      <c r="A7" s="5" t="s">
        <v>113</v>
      </c>
    </row>
    <row r="10" spans="9:10" ht="15">
      <c r="I10" s="111" t="s">
        <v>368</v>
      </c>
      <c r="J10" s="106"/>
    </row>
    <row r="11" spans="7:11" ht="15">
      <c r="G11" s="108" t="s">
        <v>97</v>
      </c>
      <c r="H11" s="108" t="s">
        <v>159</v>
      </c>
      <c r="I11" s="108" t="s">
        <v>22</v>
      </c>
      <c r="J11" s="109"/>
      <c r="K11" s="108"/>
    </row>
    <row r="12" spans="7:11" ht="15">
      <c r="G12" s="108" t="s">
        <v>98</v>
      </c>
      <c r="H12" s="108" t="s">
        <v>161</v>
      </c>
      <c r="I12" s="108" t="s">
        <v>25</v>
      </c>
      <c r="J12" s="108" t="s">
        <v>23</v>
      </c>
      <c r="K12" s="108" t="s">
        <v>24</v>
      </c>
    </row>
    <row r="13" spans="7:11" ht="15">
      <c r="G13" s="110"/>
      <c r="H13" s="110"/>
      <c r="I13" s="108"/>
      <c r="J13" s="108"/>
      <c r="K13" s="108"/>
    </row>
    <row r="14" spans="7:11" ht="15">
      <c r="G14" s="108" t="s">
        <v>1</v>
      </c>
      <c r="H14" s="108" t="s">
        <v>1</v>
      </c>
      <c r="I14" s="108" t="s">
        <v>1</v>
      </c>
      <c r="J14" s="108" t="s">
        <v>1</v>
      </c>
      <c r="K14" s="108" t="s">
        <v>1</v>
      </c>
    </row>
    <row r="16" spans="9:11" ht="15">
      <c r="I16" s="39"/>
      <c r="J16" s="39"/>
      <c r="K16" s="39"/>
    </row>
    <row r="17" spans="1:11" ht="15">
      <c r="A17" s="176" t="s">
        <v>122</v>
      </c>
      <c r="B17" s="176"/>
      <c r="G17" s="85">
        <v>584878</v>
      </c>
      <c r="H17" s="85">
        <v>-162993</v>
      </c>
      <c r="I17" s="39">
        <f>144180+1230</f>
        <v>145410</v>
      </c>
      <c r="J17" s="39">
        <v>1122921</v>
      </c>
      <c r="K17" s="39">
        <f>SUM(G17:J17)</f>
        <v>1690216</v>
      </c>
    </row>
    <row r="18" spans="1:11" ht="15">
      <c r="A18" s="155"/>
      <c r="B18" s="155"/>
      <c r="G18" s="85"/>
      <c r="H18" s="85"/>
      <c r="I18" s="39"/>
      <c r="J18" s="39"/>
      <c r="K18" s="39"/>
    </row>
    <row r="19" spans="1:11" ht="15">
      <c r="A19" s="161" t="s">
        <v>365</v>
      </c>
      <c r="B19" s="155"/>
      <c r="G19" s="88">
        <f>3036+121725</f>
        <v>124761</v>
      </c>
      <c r="H19" s="85">
        <v>0</v>
      </c>
      <c r="I19" s="71">
        <v>29874</v>
      </c>
      <c r="J19" s="39">
        <v>0</v>
      </c>
      <c r="K19" s="39">
        <f aca="true" t="shared" si="0" ref="K19:K24">SUM(G19:J19)</f>
        <v>154635</v>
      </c>
    </row>
    <row r="20" spans="1:11" ht="15">
      <c r="A20" s="4" t="s">
        <v>366</v>
      </c>
      <c r="B20" s="4"/>
      <c r="C20" s="4"/>
      <c r="D20" s="4"/>
      <c r="E20" s="4"/>
      <c r="F20" s="4"/>
      <c r="G20" s="88">
        <v>0</v>
      </c>
      <c r="H20" s="88">
        <f>-Notes!J68</f>
        <v>-40947</v>
      </c>
      <c r="I20" s="71">
        <v>0</v>
      </c>
      <c r="J20" s="71">
        <v>0</v>
      </c>
      <c r="K20" s="39">
        <f t="shared" si="0"/>
        <v>-40947</v>
      </c>
    </row>
    <row r="21" spans="1:11" ht="15">
      <c r="A21" s="4" t="s">
        <v>369</v>
      </c>
      <c r="B21" s="4"/>
      <c r="C21" s="4"/>
      <c r="D21" s="4"/>
      <c r="E21" s="4"/>
      <c r="F21" s="4"/>
      <c r="G21" s="88">
        <v>0</v>
      </c>
      <c r="H21" s="88">
        <v>0</v>
      </c>
      <c r="I21" s="71">
        <v>-9144</v>
      </c>
      <c r="J21" s="71">
        <v>0</v>
      </c>
      <c r="K21" s="39">
        <f t="shared" si="0"/>
        <v>-9144</v>
      </c>
    </row>
    <row r="22" spans="1:11" ht="15">
      <c r="A22" s="4" t="s">
        <v>287</v>
      </c>
      <c r="B22" s="4"/>
      <c r="C22" s="4"/>
      <c r="D22" s="4"/>
      <c r="E22" s="4"/>
      <c r="F22" s="4"/>
      <c r="G22" s="88"/>
      <c r="H22" s="88"/>
      <c r="I22" s="71"/>
      <c r="J22" s="71"/>
      <c r="K22" s="39"/>
    </row>
    <row r="23" spans="1:11" ht="15">
      <c r="A23" s="4"/>
      <c r="B23" s="4" t="s">
        <v>288</v>
      </c>
      <c r="C23" s="4"/>
      <c r="D23" s="4"/>
      <c r="E23" s="4"/>
      <c r="F23" s="4"/>
      <c r="G23" s="88">
        <v>0</v>
      </c>
      <c r="H23" s="88">
        <v>0</v>
      </c>
      <c r="I23" s="71">
        <f>-2598</f>
        <v>-2598</v>
      </c>
      <c r="J23" s="71">
        <v>0</v>
      </c>
      <c r="K23" s="39">
        <f t="shared" si="0"/>
        <v>-2598</v>
      </c>
    </row>
    <row r="24" spans="1:11" ht="15">
      <c r="A24" s="4" t="s">
        <v>286</v>
      </c>
      <c r="B24" s="4"/>
      <c r="C24" s="4"/>
      <c r="D24" s="4"/>
      <c r="E24" s="4"/>
      <c r="F24" s="4"/>
      <c r="G24" s="88">
        <v>0</v>
      </c>
      <c r="H24" s="88">
        <v>0</v>
      </c>
      <c r="I24" s="71">
        <v>0</v>
      </c>
      <c r="J24" s="71">
        <v>-751349</v>
      </c>
      <c r="K24" s="39">
        <f t="shared" si="0"/>
        <v>-751349</v>
      </c>
    </row>
    <row r="25" spans="1:11" ht="15">
      <c r="A25" s="6" t="s">
        <v>367</v>
      </c>
      <c r="B25" s="6"/>
      <c r="C25" s="6"/>
      <c r="D25" s="6"/>
      <c r="E25" s="6"/>
      <c r="F25" s="6"/>
      <c r="G25" s="105">
        <v>0</v>
      </c>
      <c r="H25" s="105">
        <v>0</v>
      </c>
      <c r="I25" s="44">
        <v>0</v>
      </c>
      <c r="J25" s="44">
        <f>+PL!H28</f>
        <v>137031</v>
      </c>
      <c r="K25" s="44">
        <f>SUM(I25:J25)</f>
        <v>137031</v>
      </c>
    </row>
    <row r="26" spans="9:11" ht="9" customHeight="1">
      <c r="I26" s="39"/>
      <c r="J26" s="39"/>
      <c r="K26" s="39"/>
    </row>
    <row r="27" spans="1:11" ht="15">
      <c r="A27" s="176" t="str">
        <f>CONCATENATE("At ",TEXT('BS'!H8,"dd mmm yyyy"))</f>
        <v>At 31 Oct 2002</v>
      </c>
      <c r="B27" s="176"/>
      <c r="G27" s="39">
        <f>SUM(G17:G25)</f>
        <v>709639</v>
      </c>
      <c r="H27" s="39">
        <f>SUM(H17:H25)</f>
        <v>-203940</v>
      </c>
      <c r="I27" s="39">
        <f>SUM(I17:I25)</f>
        <v>163542</v>
      </c>
      <c r="J27" s="39">
        <f>SUM(J17:J25)</f>
        <v>508603</v>
      </c>
      <c r="K27" s="39">
        <f>SUM(K17:K25)</f>
        <v>1177844</v>
      </c>
    </row>
    <row r="28" spans="1:11" ht="9" customHeight="1">
      <c r="A28" s="6"/>
      <c r="B28" s="6"/>
      <c r="C28" s="6"/>
      <c r="D28" s="6"/>
      <c r="E28" s="6"/>
      <c r="F28" s="6"/>
      <c r="G28" s="104"/>
      <c r="H28" s="104"/>
      <c r="I28" s="44"/>
      <c r="J28" s="44"/>
      <c r="K28" s="44"/>
    </row>
    <row r="29" spans="9:11" ht="15">
      <c r="I29" s="39"/>
      <c r="J29" s="39"/>
      <c r="K29" s="39"/>
    </row>
    <row r="30" spans="1:11" ht="9.75" customHeight="1">
      <c r="A30" s="4"/>
      <c r="B30" s="4"/>
      <c r="C30" s="4"/>
      <c r="D30" s="4"/>
      <c r="E30" s="4"/>
      <c r="F30" s="4"/>
      <c r="G30" s="60"/>
      <c r="H30" s="60"/>
      <c r="I30" s="71"/>
      <c r="J30" s="71"/>
      <c r="K30" s="71"/>
    </row>
    <row r="31" spans="9:11" ht="15">
      <c r="I31" s="39"/>
      <c r="J31" s="39"/>
      <c r="K31" s="39"/>
    </row>
    <row r="32" spans="1:11" ht="15">
      <c r="A32" s="2" t="s">
        <v>39</v>
      </c>
      <c r="I32" s="39"/>
      <c r="J32" s="39"/>
      <c r="K32" s="39"/>
    </row>
    <row r="33" spans="1:11" ht="15">
      <c r="A33" s="2" t="s">
        <v>306</v>
      </c>
      <c r="I33" s="39"/>
      <c r="J33" s="39"/>
      <c r="K33" s="39"/>
    </row>
    <row r="34" spans="9:11" ht="15">
      <c r="I34" s="39"/>
      <c r="J34" s="39"/>
      <c r="K34" s="39"/>
    </row>
    <row r="35" spans="9:11" ht="15">
      <c r="I35" s="39"/>
      <c r="J35" s="39"/>
      <c r="K35" s="39"/>
    </row>
    <row r="36" spans="9:11" ht="15">
      <c r="I36" s="39"/>
      <c r="J36" s="39"/>
      <c r="K36" s="39"/>
    </row>
    <row r="37" spans="9:11" ht="15">
      <c r="I37" s="39"/>
      <c r="J37" s="39"/>
      <c r="K37" s="39"/>
    </row>
    <row r="38" spans="9:11" ht="15">
      <c r="I38" s="39"/>
      <c r="J38" s="39"/>
      <c r="K38" s="39"/>
    </row>
    <row r="39" spans="9:11" ht="15">
      <c r="I39" s="39"/>
      <c r="J39" s="39"/>
      <c r="K39" s="39"/>
    </row>
    <row r="40" spans="9:11" ht="15">
      <c r="I40" s="39"/>
      <c r="J40" s="39"/>
      <c r="K40" s="39"/>
    </row>
    <row r="41" spans="9:11" ht="15">
      <c r="I41" s="39"/>
      <c r="J41" s="39"/>
      <c r="K41" s="39"/>
    </row>
    <row r="42" spans="9:11" ht="15">
      <c r="I42" s="39"/>
      <c r="J42" s="39"/>
      <c r="K42" s="39"/>
    </row>
    <row r="43" spans="9:11" ht="15">
      <c r="I43" s="39"/>
      <c r="J43" s="39"/>
      <c r="K43" s="39"/>
    </row>
    <row r="44" spans="9:11" ht="15">
      <c r="I44" s="39"/>
      <c r="J44" s="39"/>
      <c r="K44" s="39"/>
    </row>
    <row r="45" spans="9:11" ht="15">
      <c r="I45" s="39"/>
      <c r="J45" s="39"/>
      <c r="K45" s="39"/>
    </row>
    <row r="46" spans="9:11" ht="15">
      <c r="I46" s="39"/>
      <c r="J46" s="39"/>
      <c r="K46" s="39"/>
    </row>
    <row r="47" spans="9:11" ht="15">
      <c r="I47" s="39"/>
      <c r="J47" s="39"/>
      <c r="K47" s="39"/>
    </row>
    <row r="48" spans="9:11" ht="15">
      <c r="I48" s="39"/>
      <c r="J48" s="39"/>
      <c r="K48" s="39"/>
    </row>
    <row r="49" spans="1:11" ht="15">
      <c r="A49" s="5" t="s">
        <v>305</v>
      </c>
      <c r="I49" s="39"/>
      <c r="J49" s="39"/>
      <c r="K49" s="39"/>
    </row>
    <row r="50" spans="9:11" ht="15">
      <c r="I50" s="39"/>
      <c r="J50" s="39"/>
      <c r="K50" s="39"/>
    </row>
    <row r="51" spans="9:11" ht="15">
      <c r="I51" s="39"/>
      <c r="J51" s="39"/>
      <c r="K51" s="39"/>
    </row>
    <row r="52" spans="9:13" ht="15">
      <c r="I52" s="39"/>
      <c r="J52" s="39"/>
      <c r="K52" s="53"/>
      <c r="L52" s="27"/>
      <c r="M52" s="27" t="s">
        <v>33</v>
      </c>
    </row>
    <row r="53" spans="9:11" ht="15">
      <c r="I53" s="39"/>
      <c r="J53" s="39"/>
      <c r="K53" s="39"/>
    </row>
    <row r="54" spans="9:11" ht="15">
      <c r="I54" s="39"/>
      <c r="J54" s="39"/>
      <c r="K54" s="39"/>
    </row>
    <row r="55" spans="9:11" ht="15">
      <c r="I55" s="39"/>
      <c r="J55" s="39"/>
      <c r="K55" s="39"/>
    </row>
    <row r="56" spans="9:11" ht="15">
      <c r="I56" s="39"/>
      <c r="J56" s="39"/>
      <c r="K56" s="39"/>
    </row>
    <row r="57" spans="9:11" ht="15">
      <c r="I57" s="39"/>
      <c r="J57" s="39"/>
      <c r="K57" s="39"/>
    </row>
    <row r="58" spans="9:11" ht="15">
      <c r="I58" s="39"/>
      <c r="J58" s="39"/>
      <c r="K58" s="39"/>
    </row>
    <row r="59" spans="9:11" ht="15">
      <c r="I59" s="39"/>
      <c r="J59" s="39"/>
      <c r="K59" s="39"/>
    </row>
    <row r="60" spans="9:11" ht="15">
      <c r="I60" s="39"/>
      <c r="J60" s="39"/>
      <c r="K60" s="39"/>
    </row>
    <row r="61" spans="9:11" ht="15">
      <c r="I61" s="39"/>
      <c r="J61" s="39"/>
      <c r="K61" s="39"/>
    </row>
    <row r="62" spans="9:11" ht="15">
      <c r="I62" s="39"/>
      <c r="J62" s="39"/>
      <c r="K62" s="39"/>
    </row>
    <row r="63" spans="9:11" ht="15">
      <c r="I63" s="39"/>
      <c r="J63" s="39"/>
      <c r="K63" s="39"/>
    </row>
    <row r="64" spans="9:11" ht="15"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  <row r="70" spans="9:11" ht="15">
      <c r="I70" s="39"/>
      <c r="J70" s="39"/>
      <c r="K70" s="39"/>
    </row>
    <row r="71" spans="9:11" ht="15">
      <c r="I71" s="39"/>
      <c r="J71" s="39"/>
      <c r="K71" s="39"/>
    </row>
    <row r="72" spans="9:11" ht="15">
      <c r="I72" s="39"/>
      <c r="J72" s="39"/>
      <c r="K72" s="39"/>
    </row>
    <row r="73" spans="9:11" ht="15">
      <c r="I73" s="39"/>
      <c r="J73" s="39"/>
      <c r="K73" s="39"/>
    </row>
    <row r="74" spans="9:11" ht="15">
      <c r="I74" s="39"/>
      <c r="J74" s="39"/>
      <c r="K74" s="39"/>
    </row>
    <row r="75" spans="9:11" ht="15">
      <c r="I75" s="39"/>
      <c r="J75" s="39"/>
      <c r="K75" s="39"/>
    </row>
    <row r="76" spans="9:11" ht="15">
      <c r="I76" s="39"/>
      <c r="J76" s="39"/>
      <c r="K76" s="39"/>
    </row>
    <row r="77" spans="9:11" ht="15">
      <c r="I77" s="39"/>
      <c r="J77" s="39"/>
      <c r="K77" s="39"/>
    </row>
    <row r="78" spans="9:11" ht="15">
      <c r="I78" s="39"/>
      <c r="J78" s="39"/>
      <c r="K78" s="39"/>
    </row>
    <row r="79" spans="9:11" ht="15">
      <c r="I79" s="39"/>
      <c r="J79" s="39"/>
      <c r="K79" s="39"/>
    </row>
    <row r="80" spans="9:11" ht="15">
      <c r="I80" s="39"/>
      <c r="J80" s="39"/>
      <c r="K80" s="39"/>
    </row>
    <row r="81" spans="9:11" ht="15">
      <c r="I81" s="39"/>
      <c r="J81" s="39"/>
      <c r="K81" s="39"/>
    </row>
    <row r="82" spans="9:11" ht="15">
      <c r="I82" s="39"/>
      <c r="J82" s="39"/>
      <c r="K82" s="39"/>
    </row>
  </sheetData>
  <mergeCells count="2">
    <mergeCell ref="A17:B17"/>
    <mergeCell ref="A27:B27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 Report 31-10-2002</oddHeader>
    <oddFooter>&amp;R&amp;"Arial,Bold"    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J49"/>
  <sheetViews>
    <sheetView showGridLines="0" workbookViewId="0" topLeftCell="A31">
      <selection activeCell="B36" sqref="B36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7" width="9.140625" style="2" customWidth="1"/>
    <col min="8" max="8" width="14.7109375" style="2" customWidth="1"/>
    <col min="9" max="9" width="14.7109375" style="74" customWidth="1"/>
    <col min="10" max="16384" width="9.140625" style="2" customWidth="1"/>
  </cols>
  <sheetData>
    <row r="5" ht="15">
      <c r="A5" s="5" t="str">
        <f>PL!A5</f>
        <v>UNAUDITED INTERIM FINANCIAL REPORT FOR THE PERIOD ENDED 31 OCTOBER 2002</v>
      </c>
    </row>
    <row r="6" ht="5.25" customHeight="1">
      <c r="A6" s="5"/>
    </row>
    <row r="7" ht="15">
      <c r="A7" s="5" t="s">
        <v>112</v>
      </c>
    </row>
    <row r="8" spans="1:9" ht="15">
      <c r="A8" s="6"/>
      <c r="B8" s="6"/>
      <c r="C8" s="6"/>
      <c r="D8" s="6"/>
      <c r="E8" s="6"/>
      <c r="F8" s="6"/>
      <c r="G8" s="6"/>
      <c r="H8" s="6"/>
      <c r="I8" s="75"/>
    </row>
    <row r="9" spans="1:9" ht="15">
      <c r="A9" s="4"/>
      <c r="B9" s="4"/>
      <c r="C9" s="4"/>
      <c r="D9" s="4"/>
      <c r="E9" s="4"/>
      <c r="F9" s="4"/>
      <c r="G9" s="4"/>
      <c r="I9" s="12" t="str">
        <f>PL!H9</f>
        <v>6 months ended</v>
      </c>
    </row>
    <row r="10" spans="1:9" ht="15">
      <c r="A10" s="4"/>
      <c r="B10" s="4"/>
      <c r="C10" s="4"/>
      <c r="D10" s="4"/>
      <c r="E10" s="4"/>
      <c r="F10" s="4"/>
      <c r="G10" s="4"/>
      <c r="I10" s="12" t="str">
        <f>PL!H10</f>
        <v>31-10-2002</v>
      </c>
    </row>
    <row r="11" spans="1:9" ht="17.25" customHeight="1" thickBot="1">
      <c r="A11" s="10"/>
      <c r="B11" s="10"/>
      <c r="C11" s="10"/>
      <c r="D11" s="10"/>
      <c r="E11" s="10"/>
      <c r="F11" s="10"/>
      <c r="G11" s="10"/>
      <c r="H11" s="10"/>
      <c r="I11" s="1" t="s">
        <v>1</v>
      </c>
    </row>
    <row r="12" ht="15">
      <c r="I12" s="100"/>
    </row>
    <row r="13" spans="1:9" ht="15">
      <c r="A13" s="5" t="s">
        <v>138</v>
      </c>
      <c r="B13" s="5"/>
      <c r="C13" s="5"/>
      <c r="D13" s="5"/>
      <c r="E13" s="5"/>
      <c r="F13" s="5"/>
      <c r="G13" s="5"/>
      <c r="I13" s="100">
        <v>110046</v>
      </c>
    </row>
    <row r="14" spans="1:9" ht="15">
      <c r="A14" s="5"/>
      <c r="B14" s="5"/>
      <c r="C14" s="5"/>
      <c r="D14" s="5"/>
      <c r="E14" s="5"/>
      <c r="F14" s="5"/>
      <c r="G14" s="5"/>
      <c r="I14" s="100"/>
    </row>
    <row r="15" spans="1:9" ht="15">
      <c r="A15" s="5" t="s">
        <v>293</v>
      </c>
      <c r="B15" s="5"/>
      <c r="C15" s="5"/>
      <c r="D15" s="5"/>
      <c r="E15" s="5"/>
      <c r="F15" s="5"/>
      <c r="G15" s="5"/>
      <c r="I15" s="100">
        <v>-21322</v>
      </c>
    </row>
    <row r="16" spans="1:9" ht="15">
      <c r="A16" s="5"/>
      <c r="B16" s="5"/>
      <c r="C16" s="5"/>
      <c r="D16" s="5"/>
      <c r="E16" s="5"/>
      <c r="F16" s="5"/>
      <c r="G16" s="5"/>
      <c r="I16" s="100"/>
    </row>
    <row r="17" spans="1:9" ht="14.25" customHeight="1">
      <c r="A17" s="77" t="s">
        <v>139</v>
      </c>
      <c r="B17" s="77"/>
      <c r="C17" s="77"/>
      <c r="D17" s="77"/>
      <c r="E17" s="77"/>
      <c r="F17" s="77"/>
      <c r="G17" s="77"/>
      <c r="H17" s="6"/>
      <c r="I17" s="101">
        <v>-75247</v>
      </c>
    </row>
    <row r="18" ht="15">
      <c r="I18" s="100"/>
    </row>
    <row r="19" spans="1:9" ht="15">
      <c r="A19" s="2" t="s">
        <v>140</v>
      </c>
      <c r="I19" s="100">
        <f>I13+I15+I17</f>
        <v>13477</v>
      </c>
    </row>
    <row r="20" spans="4:10" ht="15">
      <c r="D20" s="119"/>
      <c r="I20" s="100"/>
      <c r="J20" s="118"/>
    </row>
    <row r="21" spans="1:9" ht="15">
      <c r="A21" s="119" t="s">
        <v>123</v>
      </c>
      <c r="I21" s="100">
        <v>155899</v>
      </c>
    </row>
    <row r="22" spans="1:9" ht="15">
      <c r="A22" s="119" t="s">
        <v>162</v>
      </c>
      <c r="I22" s="100">
        <v>-768</v>
      </c>
    </row>
    <row r="23" spans="1:9" ht="8.25" customHeight="1">
      <c r="A23" s="6"/>
      <c r="B23" s="6"/>
      <c r="C23" s="6"/>
      <c r="D23" s="6"/>
      <c r="E23" s="6"/>
      <c r="F23" s="6"/>
      <c r="G23" s="6"/>
      <c r="H23" s="6"/>
      <c r="I23" s="101"/>
    </row>
    <row r="24" spans="1:9" ht="6.75" customHeight="1">
      <c r="A24" s="4"/>
      <c r="I24" s="100"/>
    </row>
    <row r="25" spans="1:9" ht="15.75" thickBot="1">
      <c r="A25" s="123" t="str">
        <f>UPPER(CONCATENATE("CASH &amp; CASH EQUIVALENTS AT ",TEXT('BS'!$H$8,"dD MMM yyyy")))</f>
        <v>CASH &amp; CASH EQUIVALENTS AT 31 OCT 2002</v>
      </c>
      <c r="B25" s="10"/>
      <c r="C25" s="10"/>
      <c r="D25" s="10"/>
      <c r="E25" s="10"/>
      <c r="F25" s="10"/>
      <c r="G25" s="10"/>
      <c r="H25" s="10"/>
      <c r="I25" s="102">
        <f>SUM(I19:I24)</f>
        <v>168608</v>
      </c>
    </row>
    <row r="26" ht="15">
      <c r="I26" s="100"/>
    </row>
    <row r="28" ht="15">
      <c r="I28" s="12" t="str">
        <f>+I9</f>
        <v>6 months ended</v>
      </c>
    </row>
    <row r="29" ht="15">
      <c r="I29" s="12" t="str">
        <f>+I10</f>
        <v>31-10-2002</v>
      </c>
    </row>
    <row r="30" ht="15.75" thickBot="1">
      <c r="I30" s="1" t="s">
        <v>1</v>
      </c>
    </row>
    <row r="31" ht="15">
      <c r="A31" s="2" t="s">
        <v>163</v>
      </c>
    </row>
    <row r="32" ht="15">
      <c r="B32" s="2" t="s">
        <v>298</v>
      </c>
    </row>
    <row r="33" spans="3:9" ht="15">
      <c r="C33" s="2" t="s">
        <v>131</v>
      </c>
      <c r="I33" s="81">
        <v>48110</v>
      </c>
    </row>
    <row r="34" spans="1:9" ht="15">
      <c r="A34" s="78"/>
      <c r="C34" s="2" t="s">
        <v>151</v>
      </c>
      <c r="I34" s="81">
        <v>120498</v>
      </c>
    </row>
    <row r="35" ht="3.75" customHeight="1">
      <c r="I35" s="81"/>
    </row>
    <row r="36" ht="15.75" thickBot="1">
      <c r="I36" s="129">
        <f>+I33+I34</f>
        <v>168608</v>
      </c>
    </row>
    <row r="37" ht="15.75" thickTop="1">
      <c r="I37" s="81"/>
    </row>
    <row r="38" spans="1:9" ht="15">
      <c r="A38" s="2" t="s">
        <v>294</v>
      </c>
      <c r="I38" s="81"/>
    </row>
    <row r="39" spans="1:9" ht="15">
      <c r="A39" s="2" t="s">
        <v>295</v>
      </c>
      <c r="I39" s="81"/>
    </row>
    <row r="40" spans="1:9" ht="15">
      <c r="A40" s="2" t="s">
        <v>296</v>
      </c>
      <c r="I40" s="81"/>
    </row>
    <row r="41" spans="1:9" ht="15">
      <c r="A41" s="2" t="s">
        <v>297</v>
      </c>
      <c r="I41" s="81"/>
    </row>
    <row r="42" ht="15">
      <c r="I42" s="81"/>
    </row>
    <row r="43" ht="15">
      <c r="I43" s="81"/>
    </row>
    <row r="44" spans="1:9" ht="15">
      <c r="A44" s="2" t="s">
        <v>39</v>
      </c>
      <c r="I44" s="81"/>
    </row>
    <row r="45" spans="1:9" ht="15">
      <c r="A45" s="2" t="s">
        <v>40</v>
      </c>
      <c r="I45" s="81"/>
    </row>
    <row r="46" ht="15">
      <c r="I46" s="81"/>
    </row>
    <row r="47" ht="15">
      <c r="I47" s="81"/>
    </row>
    <row r="49" spans="1:9" ht="15">
      <c r="A49" s="5" t="s">
        <v>305</v>
      </c>
      <c r="I49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31-10-2002</oddHeader>
    <oddFooter>&amp;R&amp;"Arial,Bold"    Page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245"/>
  <sheetViews>
    <sheetView showGridLines="0" workbookViewId="0" topLeftCell="B35">
      <selection activeCell="B42" sqref="B42"/>
    </sheetView>
  </sheetViews>
  <sheetFormatPr defaultColWidth="9.140625" defaultRowHeight="12.75"/>
  <cols>
    <col min="1" max="1" width="4.421875" style="2" customWidth="1"/>
    <col min="2" max="2" width="3.7109375" style="2" customWidth="1"/>
    <col min="3" max="5" width="9.140625" style="2" customWidth="1"/>
    <col min="6" max="7" width="11.421875" style="2" bestFit="1" customWidth="1"/>
    <col min="8" max="8" width="8.8515625" style="74" customWidth="1"/>
    <col min="9" max="9" width="10.57421875" style="74" bestFit="1" customWidth="1"/>
    <col min="10" max="10" width="7.8515625" style="74" customWidth="1"/>
    <col min="11" max="11" width="7.421875" style="2" customWidth="1"/>
    <col min="12" max="12" width="7.8515625" style="2" customWidth="1"/>
    <col min="13" max="13" width="6.2812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2" spans="2:9" ht="15">
      <c r="B2" s="55"/>
      <c r="C2" s="55"/>
      <c r="D2" s="39"/>
      <c r="E2" s="39"/>
      <c r="F2" s="39"/>
      <c r="G2" s="39"/>
      <c r="H2" s="81"/>
      <c r="I2" s="81"/>
    </row>
    <row r="3" spans="2:9" ht="15">
      <c r="B3" s="55"/>
      <c r="C3" s="55"/>
      <c r="D3" s="39"/>
      <c r="E3" s="39"/>
      <c r="F3" s="39"/>
      <c r="G3" s="39"/>
      <c r="H3" s="81"/>
      <c r="I3" s="81"/>
    </row>
    <row r="4" spans="1:9" ht="15">
      <c r="A4" s="5" t="str">
        <f>PL!A5</f>
        <v>UNAUDITED INTERIM FINANCIAL REPORT FOR THE PERIOD ENDED 31 OCTOBER 2002</v>
      </c>
      <c r="B4" s="55"/>
      <c r="C4" s="55"/>
      <c r="D4" s="39"/>
      <c r="E4" s="39"/>
      <c r="F4" s="39"/>
      <c r="G4" s="39"/>
      <c r="H4" s="81"/>
      <c r="I4" s="81"/>
    </row>
    <row r="5" spans="2:9" ht="5.25" customHeight="1">
      <c r="B5" s="55"/>
      <c r="C5" s="55"/>
      <c r="D5" s="39"/>
      <c r="E5" s="39"/>
      <c r="F5" s="39"/>
      <c r="G5" s="39"/>
      <c r="H5" s="81"/>
      <c r="I5" s="81"/>
    </row>
    <row r="6" spans="1:9" ht="15">
      <c r="A6" s="54" t="s">
        <v>29</v>
      </c>
      <c r="B6" s="55"/>
      <c r="C6" s="55"/>
      <c r="D6" s="39"/>
      <c r="E6" s="39"/>
      <c r="F6" s="39"/>
      <c r="G6" s="39"/>
      <c r="H6" s="81"/>
      <c r="I6" s="81"/>
    </row>
    <row r="7" spans="1:9" ht="15">
      <c r="A7" s="56"/>
      <c r="B7" s="56"/>
      <c r="C7" s="56"/>
      <c r="D7" s="39"/>
      <c r="E7" s="39"/>
      <c r="F7" s="39"/>
      <c r="G7" s="39"/>
      <c r="H7" s="81"/>
      <c r="I7" s="81"/>
    </row>
    <row r="8" spans="1:9" ht="15">
      <c r="A8" s="56" t="s">
        <v>59</v>
      </c>
      <c r="B8" s="56" t="s">
        <v>283</v>
      </c>
      <c r="C8" s="56"/>
      <c r="D8" s="39"/>
      <c r="E8" s="39"/>
      <c r="F8" s="39"/>
      <c r="G8" s="39"/>
      <c r="H8" s="81"/>
      <c r="I8" s="81"/>
    </row>
    <row r="9" spans="1:10" ht="15">
      <c r="A9" s="56"/>
      <c r="B9" s="2" t="s">
        <v>384</v>
      </c>
      <c r="D9" s="39"/>
      <c r="F9" s="39"/>
      <c r="G9" s="39"/>
      <c r="H9"/>
      <c r="I9"/>
      <c r="J9" s="85"/>
    </row>
    <row r="10" spans="1:10" ht="15">
      <c r="A10" s="56"/>
      <c r="B10" s="2" t="s">
        <v>385</v>
      </c>
      <c r="D10" s="39"/>
      <c r="F10" s="39"/>
      <c r="G10" s="39"/>
      <c r="H10"/>
      <c r="I10"/>
      <c r="J10" s="85"/>
    </row>
    <row r="11" spans="1:9" ht="15">
      <c r="A11" s="56"/>
      <c r="B11" s="56"/>
      <c r="C11" s="58"/>
      <c r="D11" s="39"/>
      <c r="E11" s="39"/>
      <c r="F11" s="39"/>
      <c r="G11" s="39"/>
      <c r="H11" s="83"/>
      <c r="I11" s="83"/>
    </row>
    <row r="12" spans="1:9" ht="15">
      <c r="A12" s="56"/>
      <c r="B12" s="2" t="s">
        <v>249</v>
      </c>
      <c r="G12" s="39"/>
      <c r="H12" s="83"/>
      <c r="I12" s="83"/>
    </row>
    <row r="13" spans="1:9" ht="15">
      <c r="A13" s="56"/>
      <c r="B13" s="2" t="s">
        <v>250</v>
      </c>
      <c r="G13" s="39"/>
      <c r="H13" s="83"/>
      <c r="I13" s="83"/>
    </row>
    <row r="14" spans="1:10" ht="15">
      <c r="A14" s="56"/>
      <c r="B14" s="2" t="s">
        <v>251</v>
      </c>
      <c r="G14" s="39"/>
      <c r="H14" s="81"/>
      <c r="I14" s="81"/>
      <c r="J14" s="84"/>
    </row>
    <row r="15" spans="1:10" ht="15">
      <c r="A15" s="56"/>
      <c r="B15" s="2" t="s">
        <v>344</v>
      </c>
      <c r="G15" s="39"/>
      <c r="H15" s="81"/>
      <c r="I15" s="81"/>
      <c r="J15" s="84"/>
    </row>
    <row r="16" spans="1:10" ht="15">
      <c r="A16" s="56"/>
      <c r="G16" s="39"/>
      <c r="H16" s="81"/>
      <c r="I16" s="81"/>
      <c r="J16" s="84"/>
    </row>
    <row r="17" spans="1:10" ht="15">
      <c r="A17" s="56"/>
      <c r="B17" s="2" t="s">
        <v>378</v>
      </c>
      <c r="D17" s="39"/>
      <c r="E17" s="39"/>
      <c r="F17" s="39"/>
      <c r="G17" s="39"/>
      <c r="H17" s="81"/>
      <c r="I17" s="81"/>
      <c r="J17" s="84"/>
    </row>
    <row r="18" spans="1:10" ht="15">
      <c r="A18" s="56"/>
      <c r="B18" s="2" t="s">
        <v>386</v>
      </c>
      <c r="D18" s="39"/>
      <c r="E18" s="39"/>
      <c r="F18" s="39"/>
      <c r="G18" s="39"/>
      <c r="H18" s="81"/>
      <c r="I18" s="81"/>
      <c r="J18" s="84"/>
    </row>
    <row r="19" spans="1:10" ht="15">
      <c r="A19" s="56"/>
      <c r="B19" s="2" t="s">
        <v>387</v>
      </c>
      <c r="D19" s="39"/>
      <c r="E19" s="39"/>
      <c r="F19" s="39"/>
      <c r="G19" s="39"/>
      <c r="H19" s="81"/>
      <c r="I19" s="81"/>
      <c r="J19" s="84"/>
    </row>
    <row r="20" spans="1:10" ht="15">
      <c r="A20" s="56"/>
      <c r="D20" s="39"/>
      <c r="E20" s="39"/>
      <c r="F20" s="39"/>
      <c r="G20" s="39"/>
      <c r="H20" s="81"/>
      <c r="I20" s="81"/>
      <c r="J20" s="84"/>
    </row>
    <row r="21" spans="1:10" ht="15">
      <c r="A21" s="56"/>
      <c r="B21" s="56" t="s">
        <v>345</v>
      </c>
      <c r="C21" s="58"/>
      <c r="D21" s="39"/>
      <c r="E21" s="39"/>
      <c r="F21" s="39"/>
      <c r="G21" s="39"/>
      <c r="H21" s="81"/>
      <c r="I21" s="81"/>
      <c r="J21" s="84"/>
    </row>
    <row r="22" spans="1:10" ht="15">
      <c r="A22" s="56"/>
      <c r="B22" s="56" t="s">
        <v>346</v>
      </c>
      <c r="C22" s="58"/>
      <c r="D22" s="39"/>
      <c r="E22" s="39"/>
      <c r="F22" s="39"/>
      <c r="G22" s="39"/>
      <c r="H22" s="81"/>
      <c r="I22" s="81"/>
      <c r="J22" s="84"/>
    </row>
    <row r="23" spans="1:10" ht="15">
      <c r="A23" s="56"/>
      <c r="B23" s="2" t="s">
        <v>347</v>
      </c>
      <c r="D23" s="39"/>
      <c r="E23" s="39"/>
      <c r="F23" s="39"/>
      <c r="G23" s="39"/>
      <c r="H23" s="81"/>
      <c r="I23" s="81"/>
      <c r="J23" s="84"/>
    </row>
    <row r="24" spans="1:10" ht="15">
      <c r="A24" s="56"/>
      <c r="B24" s="2" t="s">
        <v>348</v>
      </c>
      <c r="D24" s="39"/>
      <c r="E24" s="39"/>
      <c r="F24" s="39"/>
      <c r="G24" s="39"/>
      <c r="H24" s="81"/>
      <c r="I24" s="81"/>
      <c r="J24" s="84"/>
    </row>
    <row r="25" spans="1:10" ht="15">
      <c r="A25" s="56"/>
      <c r="B25" s="2" t="s">
        <v>284</v>
      </c>
      <c r="D25" s="39"/>
      <c r="E25" s="39"/>
      <c r="F25" s="39"/>
      <c r="G25" s="39"/>
      <c r="H25" s="81"/>
      <c r="I25" s="81"/>
      <c r="J25" s="84"/>
    </row>
    <row r="26" spans="1:10" ht="15">
      <c r="A26" s="56"/>
      <c r="B26" s="2" t="s">
        <v>379</v>
      </c>
      <c r="D26" s="39"/>
      <c r="E26" s="39"/>
      <c r="F26" s="39"/>
      <c r="G26" s="39"/>
      <c r="H26" s="81"/>
      <c r="I26" s="81"/>
      <c r="J26" s="84"/>
    </row>
    <row r="27" spans="1:10" ht="15">
      <c r="A27" s="56"/>
      <c r="B27" s="2" t="s">
        <v>380</v>
      </c>
      <c r="D27" s="39"/>
      <c r="E27" s="39"/>
      <c r="F27" s="39"/>
      <c r="G27" s="39"/>
      <c r="H27" s="81"/>
      <c r="I27" s="81"/>
      <c r="J27" s="84"/>
    </row>
    <row r="28" spans="1:10" ht="15">
      <c r="A28" s="56"/>
      <c r="D28" s="39"/>
      <c r="E28" s="39"/>
      <c r="F28" s="39"/>
      <c r="G28" s="39"/>
      <c r="H28" s="81"/>
      <c r="I28" s="81"/>
      <c r="J28" s="84"/>
    </row>
    <row r="29" spans="1:9" ht="15">
      <c r="A29" s="56" t="s">
        <v>60</v>
      </c>
      <c r="B29" s="56" t="s">
        <v>245</v>
      </c>
      <c r="C29" s="56"/>
      <c r="D29" s="39"/>
      <c r="E29" s="39"/>
      <c r="F29" s="39"/>
      <c r="G29" s="39"/>
      <c r="H29" s="81"/>
      <c r="I29" s="81"/>
    </row>
    <row r="30" spans="1:9" ht="15">
      <c r="A30" s="56"/>
      <c r="B30" s="56" t="s">
        <v>381</v>
      </c>
      <c r="C30" s="56"/>
      <c r="D30" s="39"/>
      <c r="E30" s="39"/>
      <c r="F30" s="39"/>
      <c r="G30" s="39"/>
      <c r="H30" s="81"/>
      <c r="I30" s="81"/>
    </row>
    <row r="31" spans="1:9" ht="15">
      <c r="A31" s="56"/>
      <c r="B31" s="56" t="s">
        <v>388</v>
      </c>
      <c r="C31" s="56"/>
      <c r="D31" s="39"/>
      <c r="E31" s="39"/>
      <c r="F31" s="39"/>
      <c r="G31" s="39"/>
      <c r="H31" s="81"/>
      <c r="I31" s="81"/>
    </row>
    <row r="32" spans="1:9" ht="15">
      <c r="A32" s="56"/>
      <c r="D32" s="39"/>
      <c r="E32" s="39"/>
      <c r="F32" s="39"/>
      <c r="G32" s="39"/>
      <c r="H32" s="81"/>
      <c r="I32" s="81"/>
    </row>
    <row r="33" spans="1:9" ht="15">
      <c r="A33" s="57"/>
      <c r="B33" s="56" t="s">
        <v>246</v>
      </c>
      <c r="C33" s="56"/>
      <c r="D33" s="39"/>
      <c r="E33" s="39"/>
      <c r="F33" s="39"/>
      <c r="G33" s="39"/>
      <c r="H33" s="81"/>
      <c r="I33" s="81"/>
    </row>
    <row r="34" spans="1:9" ht="15">
      <c r="A34" s="57"/>
      <c r="B34" s="56" t="s">
        <v>247</v>
      </c>
      <c r="C34" s="56"/>
      <c r="D34" s="39"/>
      <c r="E34" s="39"/>
      <c r="F34" s="39"/>
      <c r="G34" s="39"/>
      <c r="H34" s="81"/>
      <c r="I34" s="81"/>
    </row>
    <row r="35" spans="1:9" ht="15">
      <c r="A35" s="57"/>
      <c r="B35" s="56" t="s">
        <v>248</v>
      </c>
      <c r="C35" s="56"/>
      <c r="D35" s="39"/>
      <c r="E35" s="39"/>
      <c r="F35" s="39"/>
      <c r="G35" s="39"/>
      <c r="H35" s="81"/>
      <c r="I35" s="81"/>
    </row>
    <row r="36" spans="1:9" ht="15">
      <c r="A36" s="57"/>
      <c r="B36" s="56" t="s">
        <v>311</v>
      </c>
      <c r="C36" s="56"/>
      <c r="D36" s="39"/>
      <c r="E36" s="39"/>
      <c r="F36" s="39"/>
      <c r="G36" s="39"/>
      <c r="H36" s="81"/>
      <c r="I36" s="81"/>
    </row>
    <row r="37" spans="1:9" ht="15">
      <c r="A37" s="57"/>
      <c r="B37" s="56" t="s">
        <v>349</v>
      </c>
      <c r="C37" s="56"/>
      <c r="D37" s="39"/>
      <c r="E37" s="39"/>
      <c r="F37" s="39"/>
      <c r="G37" s="39"/>
      <c r="H37" s="81"/>
      <c r="I37" s="81"/>
    </row>
    <row r="38" spans="1:9" ht="15">
      <c r="A38" s="57"/>
      <c r="B38" s="56"/>
      <c r="C38" s="56"/>
      <c r="D38" s="39"/>
      <c r="E38" s="39"/>
      <c r="F38" s="39"/>
      <c r="G38" s="39"/>
      <c r="H38" s="81"/>
      <c r="I38" s="81"/>
    </row>
    <row r="39" spans="1:9" ht="15">
      <c r="A39" s="56" t="s">
        <v>61</v>
      </c>
      <c r="B39" s="56" t="s">
        <v>317</v>
      </c>
      <c r="C39" s="56"/>
      <c r="D39" s="39"/>
      <c r="E39" s="39"/>
      <c r="F39" s="39"/>
      <c r="G39" s="39"/>
      <c r="H39" s="81"/>
      <c r="I39" s="81"/>
    </row>
    <row r="40" spans="1:9" ht="15">
      <c r="A40" s="56"/>
      <c r="B40" s="56" t="s">
        <v>350</v>
      </c>
      <c r="C40" s="56"/>
      <c r="D40" s="39"/>
      <c r="E40" s="39"/>
      <c r="F40" s="39"/>
      <c r="G40" s="39"/>
      <c r="H40" s="81"/>
      <c r="I40" s="81"/>
    </row>
    <row r="41" spans="1:9" ht="15">
      <c r="A41" s="56"/>
      <c r="B41" s="56" t="s">
        <v>364</v>
      </c>
      <c r="C41" s="56"/>
      <c r="D41" s="39"/>
      <c r="E41" s="39"/>
      <c r="F41" s="39"/>
      <c r="G41" s="39"/>
      <c r="H41" s="81"/>
      <c r="I41" s="81"/>
    </row>
    <row r="42" spans="1:9" ht="15">
      <c r="A42" s="56"/>
      <c r="B42" s="56" t="s">
        <v>351</v>
      </c>
      <c r="C42" s="56"/>
      <c r="D42" s="39"/>
      <c r="E42" s="39"/>
      <c r="F42" s="39"/>
      <c r="G42" s="39"/>
      <c r="H42" s="81"/>
      <c r="I42" s="81"/>
    </row>
    <row r="43" spans="1:9" ht="15">
      <c r="A43" s="56"/>
      <c r="B43" s="56" t="s">
        <v>352</v>
      </c>
      <c r="C43" s="56"/>
      <c r="D43" s="39"/>
      <c r="E43" s="39"/>
      <c r="F43" s="39"/>
      <c r="G43" s="39"/>
      <c r="H43" s="81"/>
      <c r="I43" s="81"/>
    </row>
    <row r="44" spans="1:9" ht="15">
      <c r="A44" s="56"/>
      <c r="B44" s="56"/>
      <c r="C44" s="56"/>
      <c r="D44" s="39"/>
      <c r="E44" s="39"/>
      <c r="F44" s="39"/>
      <c r="G44" s="39"/>
      <c r="H44" s="81"/>
      <c r="I44" s="81"/>
    </row>
    <row r="45" spans="1:9" ht="15">
      <c r="A45" s="57" t="s">
        <v>65</v>
      </c>
      <c r="B45" s="56" t="s">
        <v>318</v>
      </c>
      <c r="C45" s="56"/>
      <c r="D45" s="39"/>
      <c r="E45" s="39"/>
      <c r="F45" s="39"/>
      <c r="G45" s="39"/>
      <c r="H45" s="81"/>
      <c r="I45" s="81"/>
    </row>
    <row r="46" spans="1:9" ht="15">
      <c r="A46" s="56"/>
      <c r="B46" s="56" t="s">
        <v>319</v>
      </c>
      <c r="C46" s="56"/>
      <c r="D46" s="39"/>
      <c r="E46" s="39"/>
      <c r="F46" s="39"/>
      <c r="G46" s="39"/>
      <c r="H46" s="81"/>
      <c r="I46" s="81"/>
    </row>
    <row r="47" ht="15">
      <c r="B47" s="2" t="s">
        <v>353</v>
      </c>
    </row>
    <row r="54" spans="1:2" ht="15">
      <c r="A54" s="2" t="s">
        <v>66</v>
      </c>
      <c r="B54" s="2" t="s">
        <v>17</v>
      </c>
    </row>
    <row r="55" spans="1:14" ht="15">
      <c r="A55" s="59"/>
      <c r="G55" s="27" t="s">
        <v>67</v>
      </c>
      <c r="H55" s="2"/>
      <c r="I55" s="27" t="s">
        <v>69</v>
      </c>
      <c r="L55" s="60"/>
      <c r="M55" s="60"/>
      <c r="N55" s="60"/>
    </row>
    <row r="56" spans="1:14" ht="15">
      <c r="A56" s="4"/>
      <c r="B56" s="4"/>
      <c r="C56" s="4"/>
      <c r="D56" s="4"/>
      <c r="E56" s="4"/>
      <c r="F56" s="4"/>
      <c r="G56" s="27" t="s">
        <v>68</v>
      </c>
      <c r="H56" s="2"/>
      <c r="I56" s="27" t="s">
        <v>70</v>
      </c>
      <c r="L56" s="61"/>
      <c r="M56" s="61"/>
      <c r="N56" s="61"/>
    </row>
    <row r="57" spans="1:14" ht="15">
      <c r="A57" s="4"/>
      <c r="B57" s="4"/>
      <c r="C57" s="4"/>
      <c r="D57" s="4"/>
      <c r="E57" s="4"/>
      <c r="F57" s="4"/>
      <c r="G57" s="130" t="s">
        <v>1</v>
      </c>
      <c r="H57" s="2"/>
      <c r="I57" s="130" t="s">
        <v>1</v>
      </c>
      <c r="L57" s="60"/>
      <c r="M57" s="60"/>
      <c r="N57" s="60"/>
    </row>
    <row r="58" spans="1:14" ht="15">
      <c r="A58" s="4"/>
      <c r="B58" s="4"/>
      <c r="C58" s="4"/>
      <c r="D58" s="4"/>
      <c r="E58" s="4"/>
      <c r="F58" s="4"/>
      <c r="G58" s="82"/>
      <c r="H58" s="82"/>
      <c r="I58" s="4"/>
      <c r="L58" s="4"/>
      <c r="M58" s="4"/>
      <c r="N58" s="4"/>
    </row>
    <row r="59" spans="1:14" ht="15">
      <c r="A59" s="62"/>
      <c r="B59" s="2" t="s">
        <v>30</v>
      </c>
      <c r="G59" s="81"/>
      <c r="H59" s="81"/>
      <c r="I59" s="71"/>
      <c r="L59" s="4"/>
      <c r="M59" s="4"/>
      <c r="N59" s="4"/>
    </row>
    <row r="60" spans="1:14" ht="15">
      <c r="A60" s="4"/>
      <c r="B60" s="59" t="s">
        <v>31</v>
      </c>
      <c r="C60" s="59"/>
      <c r="D60" s="59"/>
      <c r="E60" s="59"/>
      <c r="F60" s="59"/>
      <c r="G60" s="39">
        <f>+I60-31205</f>
        <v>29557</v>
      </c>
      <c r="H60" s="39"/>
      <c r="I60" s="39">
        <v>60762</v>
      </c>
      <c r="L60" s="4"/>
      <c r="M60" s="4"/>
      <c r="N60" s="4"/>
    </row>
    <row r="61" spans="1:14" ht="15">
      <c r="A61" s="4"/>
      <c r="B61" s="59" t="s">
        <v>212</v>
      </c>
      <c r="C61" s="59"/>
      <c r="D61" s="59"/>
      <c r="E61" s="59"/>
      <c r="F61" s="59"/>
      <c r="G61" s="94">
        <f>+I61-984</f>
        <v>1129</v>
      </c>
      <c r="H61" s="81"/>
      <c r="I61" s="71">
        <v>2113</v>
      </c>
      <c r="L61" s="4"/>
      <c r="M61" s="4"/>
      <c r="N61" s="4"/>
    </row>
    <row r="62" spans="2:9" ht="15">
      <c r="B62" s="4" t="s">
        <v>213</v>
      </c>
      <c r="C62" s="86"/>
      <c r="D62" s="4"/>
      <c r="E62" s="4"/>
      <c r="F62" s="4"/>
      <c r="G62" s="94">
        <f>+I62--8</f>
        <v>-8</v>
      </c>
      <c r="H62" s="94"/>
      <c r="I62" s="39">
        <f>-8-8</f>
        <v>-16</v>
      </c>
    </row>
    <row r="63" spans="2:9" ht="15">
      <c r="B63" s="4" t="s">
        <v>320</v>
      </c>
      <c r="C63" s="86"/>
      <c r="D63" s="4"/>
      <c r="E63" s="4"/>
      <c r="F63" s="4"/>
      <c r="G63" s="94">
        <f>+I63-0</f>
        <v>1380</v>
      </c>
      <c r="H63" s="94"/>
      <c r="I63" s="39">
        <v>1380</v>
      </c>
    </row>
    <row r="64" spans="2:9" ht="15.75" thickBot="1">
      <c r="B64" s="4"/>
      <c r="C64" s="86"/>
      <c r="D64" s="4"/>
      <c r="E64" s="4"/>
      <c r="F64" s="4"/>
      <c r="G64" s="129">
        <f>SUM(G60:G63)</f>
        <v>32058</v>
      </c>
      <c r="H64" s="81"/>
      <c r="I64" s="91">
        <f>SUM(I60:I63)</f>
        <v>64239</v>
      </c>
    </row>
    <row r="65" spans="2:10" ht="15.75" thickTop="1">
      <c r="B65" s="4"/>
      <c r="C65" s="86"/>
      <c r="D65" s="4"/>
      <c r="E65" s="4"/>
      <c r="F65" s="4"/>
      <c r="G65" s="4"/>
      <c r="H65" s="82"/>
      <c r="I65" s="82"/>
      <c r="J65" s="82"/>
    </row>
    <row r="66" spans="2:3" ht="15">
      <c r="B66" s="2" t="s">
        <v>214</v>
      </c>
      <c r="C66" s="59"/>
    </row>
    <row r="67" ht="15">
      <c r="B67" s="2" t="s">
        <v>215</v>
      </c>
    </row>
    <row r="68" ht="15">
      <c r="B68" s="2" t="s">
        <v>216</v>
      </c>
    </row>
    <row r="70" spans="1:2" ht="15">
      <c r="A70" s="2" t="s">
        <v>76</v>
      </c>
      <c r="B70" s="2" t="s">
        <v>313</v>
      </c>
    </row>
    <row r="71" spans="2:3" ht="15">
      <c r="B71" s="56" t="s">
        <v>314</v>
      </c>
      <c r="C71" s="58"/>
    </row>
    <row r="72" ht="15">
      <c r="B72" s="56" t="s">
        <v>315</v>
      </c>
    </row>
    <row r="73" spans="2:9" ht="15">
      <c r="B73" s="56"/>
      <c r="G73" s="27" t="s">
        <v>67</v>
      </c>
      <c r="H73" s="2"/>
      <c r="I73" s="76" t="s">
        <v>69</v>
      </c>
    </row>
    <row r="74" spans="2:9" ht="15">
      <c r="B74" s="56"/>
      <c r="G74" s="27" t="s">
        <v>68</v>
      </c>
      <c r="H74" s="2"/>
      <c r="I74" s="76" t="s">
        <v>70</v>
      </c>
    </row>
    <row r="75" spans="2:9" ht="15">
      <c r="B75" s="56"/>
      <c r="G75" s="130" t="s">
        <v>1</v>
      </c>
      <c r="H75" s="2"/>
      <c r="I75" s="87" t="s">
        <v>1</v>
      </c>
    </row>
    <row r="76" ht="15">
      <c r="B76" s="56"/>
    </row>
    <row r="77" spans="2:9" ht="15.75" thickBot="1">
      <c r="B77" s="56"/>
      <c r="C77" s="2" t="s">
        <v>316</v>
      </c>
      <c r="G77" s="162">
        <f>196+137</f>
        <v>333</v>
      </c>
      <c r="I77" s="163">
        <f>196+137</f>
        <v>333</v>
      </c>
    </row>
    <row r="78" ht="15.75" thickTop="1"/>
    <row r="79" spans="1:2" ht="15">
      <c r="A79" s="2" t="s">
        <v>75</v>
      </c>
      <c r="B79" s="2" t="s">
        <v>217</v>
      </c>
    </row>
    <row r="80" spans="2:9" ht="15">
      <c r="B80" s="56"/>
      <c r="C80" s="58"/>
      <c r="H80" s="27"/>
      <c r="I80" s="27"/>
    </row>
    <row r="81" spans="2:3" ht="15">
      <c r="B81" s="2" t="s">
        <v>87</v>
      </c>
      <c r="C81" s="2" t="s">
        <v>142</v>
      </c>
    </row>
    <row r="82" ht="15">
      <c r="C82" s="2" t="s">
        <v>129</v>
      </c>
    </row>
    <row r="83" spans="7:12" ht="15">
      <c r="G83" s="27" t="s">
        <v>67</v>
      </c>
      <c r="H83" s="2"/>
      <c r="I83" s="76" t="s">
        <v>69</v>
      </c>
      <c r="L83" s="60"/>
    </row>
    <row r="84" spans="7:12" ht="15">
      <c r="G84" s="27" t="s">
        <v>68</v>
      </c>
      <c r="H84" s="2"/>
      <c r="I84" s="76" t="s">
        <v>70</v>
      </c>
      <c r="L84" s="60"/>
    </row>
    <row r="85" spans="7:12" ht="15">
      <c r="G85" s="130" t="s">
        <v>1</v>
      </c>
      <c r="H85" s="2"/>
      <c r="I85" s="87" t="s">
        <v>1</v>
      </c>
      <c r="L85" s="63"/>
    </row>
    <row r="86" spans="8:12" ht="15">
      <c r="H86" s="2"/>
      <c r="I86" s="2"/>
      <c r="L86" s="4"/>
    </row>
    <row r="87" spans="3:12" ht="15.75" thickBot="1">
      <c r="C87" s="4" t="s">
        <v>71</v>
      </c>
      <c r="D87" s="4"/>
      <c r="E87" s="4"/>
      <c r="F87" s="4"/>
      <c r="G87" s="89">
        <v>1900</v>
      </c>
      <c r="H87" s="88"/>
      <c r="I87" s="89">
        <v>1900</v>
      </c>
      <c r="L87" s="4"/>
    </row>
    <row r="88" spans="9:11" ht="15.75" thickTop="1">
      <c r="I88" s="85"/>
      <c r="J88" s="85"/>
      <c r="K88" s="85"/>
    </row>
    <row r="89" spans="2:3" ht="15">
      <c r="B89" s="2" t="s">
        <v>88</v>
      </c>
      <c r="C89" s="2" t="s">
        <v>89</v>
      </c>
    </row>
    <row r="90" spans="7:12" ht="15">
      <c r="G90" s="63"/>
      <c r="H90" s="2"/>
      <c r="I90" s="76" t="s">
        <v>72</v>
      </c>
      <c r="L90" s="63"/>
    </row>
    <row r="91" spans="7:12" ht="15">
      <c r="G91" s="63"/>
      <c r="H91" s="2"/>
      <c r="I91" s="76" t="s">
        <v>73</v>
      </c>
      <c r="L91" s="63"/>
    </row>
    <row r="92" spans="7:12" ht="15">
      <c r="G92" s="60"/>
      <c r="H92" s="2"/>
      <c r="I92" s="76" t="s">
        <v>1</v>
      </c>
      <c r="L92" s="60"/>
    </row>
    <row r="93" spans="2:12" ht="15.75" thickBot="1">
      <c r="B93" s="2" t="s">
        <v>90</v>
      </c>
      <c r="C93" s="2" t="s">
        <v>218</v>
      </c>
      <c r="G93" s="4"/>
      <c r="I93" s="90">
        <f>3428+1900</f>
        <v>5328</v>
      </c>
      <c r="L93" s="4"/>
    </row>
    <row r="94" spans="2:12" ht="16.5" thickBot="1" thickTop="1">
      <c r="B94" s="2" t="s">
        <v>91</v>
      </c>
      <c r="C94" s="2" t="s">
        <v>219</v>
      </c>
      <c r="G94" s="4"/>
      <c r="I94" s="127">
        <f>3347+1900</f>
        <v>5247</v>
      </c>
      <c r="L94" s="4"/>
    </row>
    <row r="95" spans="2:12" ht="16.5" thickBot="1" thickTop="1">
      <c r="B95" s="2" t="s">
        <v>92</v>
      </c>
      <c r="C95" s="2" t="s">
        <v>220</v>
      </c>
      <c r="G95" s="4"/>
      <c r="H95" s="2"/>
      <c r="I95" s="90">
        <f>3505+1486</f>
        <v>4991</v>
      </c>
      <c r="L95" s="4"/>
    </row>
    <row r="96" spans="8:9" ht="15.75" thickTop="1">
      <c r="H96" s="27"/>
      <c r="I96" s="2"/>
    </row>
    <row r="101" spans="1:2" ht="15">
      <c r="A101" s="2" t="s">
        <v>74</v>
      </c>
      <c r="B101" s="2" t="s">
        <v>221</v>
      </c>
    </row>
    <row r="102" ht="15">
      <c r="B102" s="2" t="s">
        <v>222</v>
      </c>
    </row>
    <row r="103" spans="2:3" ht="15">
      <c r="B103" s="64"/>
      <c r="C103" s="64"/>
    </row>
    <row r="104" spans="2:3" ht="15">
      <c r="B104" s="2" t="s">
        <v>223</v>
      </c>
      <c r="C104" s="64"/>
    </row>
    <row r="105" spans="2:3" ht="15">
      <c r="B105" s="2" t="s">
        <v>137</v>
      </c>
      <c r="C105" s="64"/>
    </row>
    <row r="106" spans="2:3" ht="15">
      <c r="B106" s="2" t="s">
        <v>354</v>
      </c>
      <c r="C106" s="64"/>
    </row>
    <row r="107" ht="15">
      <c r="C107" s="64"/>
    </row>
    <row r="108" spans="2:9" ht="15">
      <c r="B108" s="2" t="s">
        <v>224</v>
      </c>
      <c r="C108" s="65"/>
      <c r="H108" s="27"/>
      <c r="I108" s="27"/>
    </row>
    <row r="109" spans="1:9" ht="15">
      <c r="A109" s="59"/>
      <c r="B109" s="2" t="s">
        <v>225</v>
      </c>
      <c r="H109" s="27"/>
      <c r="I109" s="27"/>
    </row>
    <row r="110" spans="1:9" ht="15">
      <c r="A110" s="59"/>
      <c r="B110" s="2" t="s">
        <v>226</v>
      </c>
      <c r="H110" s="27"/>
      <c r="I110" s="27"/>
    </row>
    <row r="111" spans="1:9" ht="15">
      <c r="A111" s="59"/>
      <c r="B111" s="2" t="s">
        <v>227</v>
      </c>
      <c r="H111" s="27"/>
      <c r="I111" s="27"/>
    </row>
    <row r="112" spans="1:9" ht="15">
      <c r="A112" s="59"/>
      <c r="B112" s="2" t="s">
        <v>228</v>
      </c>
      <c r="H112" s="27"/>
      <c r="I112" s="27"/>
    </row>
    <row r="113" spans="1:9" ht="15">
      <c r="A113" s="59"/>
      <c r="H113" s="27"/>
      <c r="I113" s="27"/>
    </row>
    <row r="114" spans="1:9" ht="15">
      <c r="A114" s="59"/>
      <c r="B114" s="2" t="s">
        <v>229</v>
      </c>
      <c r="H114" s="27"/>
      <c r="I114" s="27"/>
    </row>
    <row r="115" spans="1:9" ht="15">
      <c r="A115" s="59"/>
      <c r="B115" s="2" t="s">
        <v>230</v>
      </c>
      <c r="H115" s="27"/>
      <c r="I115" s="27"/>
    </row>
    <row r="116" spans="1:9" ht="15">
      <c r="A116" s="59"/>
      <c r="B116" s="2" t="s">
        <v>231</v>
      </c>
      <c r="H116" s="27"/>
      <c r="I116" s="27"/>
    </row>
    <row r="117" spans="1:9" ht="15">
      <c r="A117" s="59"/>
      <c r="B117" s="2" t="s">
        <v>355</v>
      </c>
      <c r="H117" s="27"/>
      <c r="I117" s="27"/>
    </row>
    <row r="118" spans="1:9" ht="15">
      <c r="A118" s="59"/>
      <c r="B118" s="2" t="s">
        <v>374</v>
      </c>
      <c r="H118" s="27"/>
      <c r="I118" s="27"/>
    </row>
    <row r="119" spans="1:9" ht="15">
      <c r="A119" s="59"/>
      <c r="B119" s="2" t="s">
        <v>375</v>
      </c>
      <c r="H119" s="27"/>
      <c r="I119" s="27"/>
    </row>
    <row r="120" spans="1:9" ht="15">
      <c r="A120" s="59"/>
      <c r="B120" s="2" t="s">
        <v>232</v>
      </c>
      <c r="H120" s="27"/>
      <c r="I120" s="27"/>
    </row>
    <row r="121" spans="1:9" ht="15">
      <c r="A121" s="59"/>
      <c r="H121" s="27"/>
      <c r="I121" s="27"/>
    </row>
    <row r="122" spans="1:9" ht="15">
      <c r="A122" s="59"/>
      <c r="B122" s="2" t="s">
        <v>233</v>
      </c>
      <c r="H122" s="27"/>
      <c r="I122" s="27"/>
    </row>
    <row r="123" spans="1:9" ht="15">
      <c r="A123" s="59"/>
      <c r="B123" s="2" t="s">
        <v>373</v>
      </c>
      <c r="H123" s="27"/>
      <c r="I123" s="27"/>
    </row>
    <row r="124" spans="1:9" ht="15">
      <c r="A124" s="59"/>
      <c r="B124" s="2" t="s">
        <v>282</v>
      </c>
      <c r="H124" s="27"/>
      <c r="I124" s="27"/>
    </row>
    <row r="125" spans="1:9" ht="15">
      <c r="A125" s="59"/>
      <c r="B125" s="2" t="s">
        <v>234</v>
      </c>
      <c r="H125" s="27"/>
      <c r="I125" s="27"/>
    </row>
    <row r="126" spans="1:9" ht="15">
      <c r="A126" s="59"/>
      <c r="B126" s="2" t="s">
        <v>235</v>
      </c>
      <c r="H126" s="27"/>
      <c r="I126" s="27"/>
    </row>
    <row r="127" spans="1:9" ht="15">
      <c r="A127" s="59"/>
      <c r="B127" s="2" t="s">
        <v>236</v>
      </c>
      <c r="H127" s="27"/>
      <c r="I127" s="27"/>
    </row>
    <row r="128" spans="1:9" ht="15">
      <c r="A128" s="59"/>
      <c r="H128" s="27"/>
      <c r="I128" s="27"/>
    </row>
    <row r="129" spans="1:9" ht="15">
      <c r="A129" s="59"/>
      <c r="B129" s="2" t="s">
        <v>356</v>
      </c>
      <c r="H129" s="27"/>
      <c r="I129" s="27"/>
    </row>
    <row r="130" spans="1:9" ht="15">
      <c r="A130" s="59"/>
      <c r="B130" s="2" t="s">
        <v>357</v>
      </c>
      <c r="H130" s="27"/>
      <c r="I130" s="27"/>
    </row>
    <row r="131" spans="1:9" ht="15">
      <c r="A131" s="59"/>
      <c r="B131" s="2" t="s">
        <v>358</v>
      </c>
      <c r="H131" s="27"/>
      <c r="I131" s="27"/>
    </row>
    <row r="132" spans="1:9" ht="15">
      <c r="A132" s="59"/>
      <c r="B132" s="2" t="s">
        <v>359</v>
      </c>
      <c r="H132" s="27"/>
      <c r="I132" s="27"/>
    </row>
    <row r="133" spans="1:9" ht="15">
      <c r="A133" s="59"/>
      <c r="B133" s="2" t="s">
        <v>361</v>
      </c>
      <c r="H133" s="27"/>
      <c r="I133" s="27"/>
    </row>
    <row r="134" spans="1:9" ht="15">
      <c r="A134" s="59"/>
      <c r="B134" s="2" t="s">
        <v>360</v>
      </c>
      <c r="H134" s="27"/>
      <c r="I134" s="27"/>
    </row>
    <row r="135" spans="1:9" ht="15">
      <c r="A135" s="59"/>
      <c r="H135" s="27"/>
      <c r="I135" s="27"/>
    </row>
    <row r="136" spans="1:9" ht="15">
      <c r="A136" s="59"/>
      <c r="B136" s="2" t="s">
        <v>362</v>
      </c>
      <c r="H136" s="27"/>
      <c r="I136" s="27"/>
    </row>
    <row r="137" spans="1:9" ht="15">
      <c r="A137" s="59"/>
      <c r="B137" s="2" t="s">
        <v>376</v>
      </c>
      <c r="H137" s="27"/>
      <c r="I137" s="27"/>
    </row>
    <row r="138" spans="1:9" ht="15">
      <c r="A138" s="59"/>
      <c r="B138" s="2" t="s">
        <v>377</v>
      </c>
      <c r="H138" s="27"/>
      <c r="I138" s="27"/>
    </row>
    <row r="139" spans="1:9" ht="15">
      <c r="A139" s="59"/>
      <c r="B139" s="2" t="s">
        <v>382</v>
      </c>
      <c r="H139" s="27"/>
      <c r="I139" s="27"/>
    </row>
    <row r="140" spans="1:9" ht="15">
      <c r="A140" s="59"/>
      <c r="H140" s="27"/>
      <c r="I140" s="27"/>
    </row>
    <row r="141" spans="1:9" ht="15">
      <c r="A141" s="2" t="s">
        <v>77</v>
      </c>
      <c r="B141" s="2" t="s">
        <v>383</v>
      </c>
      <c r="H141" s="27"/>
      <c r="I141" s="27"/>
    </row>
    <row r="142" spans="1:12" ht="15">
      <c r="A142" s="59"/>
      <c r="B142" s="2" t="s">
        <v>266</v>
      </c>
      <c r="D142" s="60"/>
      <c r="E142" s="60"/>
      <c r="F142" s="60"/>
      <c r="G142" s="27"/>
      <c r="I142" s="27"/>
      <c r="K142" s="76"/>
      <c r="L142" s="60"/>
    </row>
    <row r="143" spans="1:12" ht="15">
      <c r="A143" s="59"/>
      <c r="B143" s="2" t="s">
        <v>267</v>
      </c>
      <c r="D143" s="60"/>
      <c r="E143" s="60"/>
      <c r="F143" s="60"/>
      <c r="G143" s="27"/>
      <c r="I143" s="27"/>
      <c r="J143" s="27"/>
      <c r="K143" s="76"/>
      <c r="L143" s="60"/>
    </row>
    <row r="144" spans="4:12" ht="15">
      <c r="D144" s="60"/>
      <c r="E144" s="60"/>
      <c r="F144" s="60"/>
      <c r="G144" s="27"/>
      <c r="I144" s="27"/>
      <c r="J144" s="27"/>
      <c r="K144" s="76"/>
      <c r="L144" s="60"/>
    </row>
    <row r="145" spans="4:12" ht="15">
      <c r="D145" s="60"/>
      <c r="E145" s="60"/>
      <c r="F145" s="60"/>
      <c r="G145" s="27"/>
      <c r="I145" s="27"/>
      <c r="J145" s="27"/>
      <c r="K145" s="76"/>
      <c r="L145" s="60"/>
    </row>
    <row r="146" spans="4:12" ht="15">
      <c r="D146" s="60"/>
      <c r="E146" s="60"/>
      <c r="F146" s="60"/>
      <c r="G146" s="27"/>
      <c r="I146" s="27"/>
      <c r="J146" s="27"/>
      <c r="K146" s="76"/>
      <c r="L146" s="60"/>
    </row>
    <row r="147" spans="4:12" ht="15">
      <c r="D147" s="60"/>
      <c r="E147" s="60"/>
      <c r="F147" s="60"/>
      <c r="G147" s="27"/>
      <c r="I147" s="27"/>
      <c r="J147" s="27"/>
      <c r="K147" s="76"/>
      <c r="L147" s="60"/>
    </row>
    <row r="148" spans="4:12" ht="15">
      <c r="D148" s="60"/>
      <c r="E148" s="60"/>
      <c r="F148" s="60"/>
      <c r="G148" s="27"/>
      <c r="I148" s="27"/>
      <c r="J148" s="27"/>
      <c r="K148" s="76"/>
      <c r="L148" s="60"/>
    </row>
    <row r="149" spans="1:2" ht="15">
      <c r="A149" s="2" t="s">
        <v>78</v>
      </c>
      <c r="B149" s="2" t="s">
        <v>36</v>
      </c>
    </row>
    <row r="150" ht="15">
      <c r="B150" s="2" t="s">
        <v>127</v>
      </c>
    </row>
    <row r="152" spans="1:2" ht="15">
      <c r="A152" s="2" t="s">
        <v>79</v>
      </c>
      <c r="B152" s="2" t="s">
        <v>37</v>
      </c>
    </row>
    <row r="153" ht="15">
      <c r="B153" s="2" t="s">
        <v>38</v>
      </c>
    </row>
    <row r="155" spans="1:2" ht="15">
      <c r="A155" s="2" t="s">
        <v>80</v>
      </c>
      <c r="B155" s="2" t="s">
        <v>371</v>
      </c>
    </row>
    <row r="156" ht="15">
      <c r="B156" s="125" t="s">
        <v>363</v>
      </c>
    </row>
    <row r="157" ht="15">
      <c r="B157" s="2" t="s">
        <v>237</v>
      </c>
    </row>
    <row r="158" ht="15">
      <c r="B158" s="2" t="s">
        <v>372</v>
      </c>
    </row>
    <row r="159" ht="15">
      <c r="B159" s="2" t="s">
        <v>268</v>
      </c>
    </row>
    <row r="161" ht="15">
      <c r="B161" s="2" t="s">
        <v>238</v>
      </c>
    </row>
    <row r="162" spans="2:3" ht="15">
      <c r="B162" s="2" t="s">
        <v>239</v>
      </c>
      <c r="C162" s="2" t="s">
        <v>240</v>
      </c>
    </row>
    <row r="163" ht="15">
      <c r="C163" s="2" t="s">
        <v>241</v>
      </c>
    </row>
    <row r="165" spans="2:3" ht="15">
      <c r="B165" s="2" t="s">
        <v>242</v>
      </c>
      <c r="C165" s="2" t="s">
        <v>243</v>
      </c>
    </row>
    <row r="166" ht="15">
      <c r="C166" s="2" t="s">
        <v>244</v>
      </c>
    </row>
    <row r="168" spans="1:2" ht="15">
      <c r="A168" s="2" t="s">
        <v>81</v>
      </c>
      <c r="B168" s="2" t="s">
        <v>252</v>
      </c>
    </row>
    <row r="169" spans="7:10" ht="15">
      <c r="G169" s="177" t="s">
        <v>299</v>
      </c>
      <c r="H169" s="177"/>
      <c r="I169" s="177"/>
      <c r="J169" s="177"/>
    </row>
    <row r="170" spans="7:10" ht="15">
      <c r="G170" s="173" t="s">
        <v>254</v>
      </c>
      <c r="H170" s="173"/>
      <c r="I170" s="173" t="s">
        <v>256</v>
      </c>
      <c r="J170" s="173"/>
    </row>
    <row r="171" spans="7:10" ht="15">
      <c r="G171" s="173" t="s">
        <v>253</v>
      </c>
      <c r="H171" s="173"/>
      <c r="I171" s="173" t="s">
        <v>255</v>
      </c>
      <c r="J171" s="173"/>
    </row>
    <row r="172" spans="7:10" ht="15">
      <c r="G172" s="27" t="s">
        <v>257</v>
      </c>
      <c r="H172" s="27" t="s">
        <v>258</v>
      </c>
      <c r="I172" s="27" t="s">
        <v>257</v>
      </c>
      <c r="J172" s="27" t="s">
        <v>258</v>
      </c>
    </row>
    <row r="174" spans="2:8" ht="15">
      <c r="B174" s="2" t="s">
        <v>259</v>
      </c>
      <c r="G174" s="71">
        <f>+PL!F28</f>
        <v>70080</v>
      </c>
      <c r="H174" s="94">
        <f>+PL!G28</f>
        <v>74604</v>
      </c>
    </row>
    <row r="175" spans="2:8" ht="15">
      <c r="B175" s="2" t="s">
        <v>272</v>
      </c>
      <c r="G175" s="71"/>
      <c r="H175" s="94"/>
    </row>
    <row r="176" spans="2:8" ht="15">
      <c r="B176" s="2" t="s">
        <v>273</v>
      </c>
      <c r="G176" s="71">
        <v>13106</v>
      </c>
      <c r="H176" s="94">
        <v>0</v>
      </c>
    </row>
    <row r="177" spans="2:8" ht="15.75" thickBot="1">
      <c r="B177" s="2" t="s">
        <v>274</v>
      </c>
      <c r="G177" s="91">
        <f>+G174+G176</f>
        <v>83186</v>
      </c>
      <c r="H177" s="129">
        <f>+H174+H176</f>
        <v>74604</v>
      </c>
    </row>
    <row r="178" spans="2:10" ht="16.5" thickBot="1" thickTop="1">
      <c r="B178" s="2" t="s">
        <v>260</v>
      </c>
      <c r="G178" s="39"/>
      <c r="H178" s="81"/>
      <c r="I178" s="159">
        <f>+G174/G181*100</f>
        <v>11.35754049608207</v>
      </c>
      <c r="J178" s="157">
        <f>+H174/H181*100</f>
        <v>13.377852055344757</v>
      </c>
    </row>
    <row r="179" spans="7:8" ht="15.75" thickTop="1">
      <c r="G179" s="39"/>
      <c r="H179" s="81"/>
    </row>
    <row r="180" spans="2:11" ht="15">
      <c r="B180" s="2" t="s">
        <v>269</v>
      </c>
      <c r="G180" s="39"/>
      <c r="H180" s="81"/>
      <c r="I180" s="27"/>
      <c r="J180" s="27"/>
      <c r="K180" s="27"/>
    </row>
    <row r="181" spans="2:11" ht="15">
      <c r="B181" s="2" t="s">
        <v>270</v>
      </c>
      <c r="G181" s="39">
        <v>617035</v>
      </c>
      <c r="H181" s="81">
        <v>557668</v>
      </c>
      <c r="I181" s="27"/>
      <c r="J181" s="27"/>
      <c r="K181" s="27"/>
    </row>
    <row r="182" spans="3:11" ht="15">
      <c r="C182" s="2" t="s">
        <v>261</v>
      </c>
      <c r="G182" s="39">
        <v>14944</v>
      </c>
      <c r="H182" s="81">
        <v>0</v>
      </c>
      <c r="I182" s="27"/>
      <c r="J182" s="27"/>
      <c r="K182" s="27"/>
    </row>
    <row r="183" spans="3:11" ht="15">
      <c r="C183" s="2" t="s">
        <v>264</v>
      </c>
      <c r="G183" s="39"/>
      <c r="H183" s="81"/>
      <c r="I183" s="27"/>
      <c r="J183" s="2"/>
      <c r="K183" s="27"/>
    </row>
    <row r="184" spans="3:11" ht="15">
      <c r="C184" s="2" t="s">
        <v>263</v>
      </c>
      <c r="G184" s="39">
        <v>-9444</v>
      </c>
      <c r="H184" s="81"/>
      <c r="I184" s="27"/>
      <c r="J184" s="2"/>
      <c r="K184" s="27"/>
    </row>
    <row r="185" spans="3:11" ht="15">
      <c r="C185" s="2" t="s">
        <v>275</v>
      </c>
      <c r="G185" s="44">
        <v>601588</v>
      </c>
      <c r="H185" s="156">
        <v>0</v>
      </c>
      <c r="I185" s="92"/>
      <c r="K185" s="92"/>
    </row>
    <row r="186" spans="2:11" ht="15">
      <c r="B186" s="2" t="s">
        <v>262</v>
      </c>
      <c r="G186" s="71"/>
      <c r="H186" s="94"/>
      <c r="I186" s="92"/>
      <c r="K186" s="92"/>
    </row>
    <row r="187" spans="2:11" ht="15.75" thickBot="1">
      <c r="B187" s="2" t="s">
        <v>271</v>
      </c>
      <c r="G187" s="90">
        <f>SUM(G181:G185)</f>
        <v>1224123</v>
      </c>
      <c r="H187" s="90">
        <f>SUM(H181:H185)</f>
        <v>557668</v>
      </c>
      <c r="I187" s="92"/>
      <c r="K187" s="92"/>
    </row>
    <row r="188" spans="7:11" ht="15.75" thickTop="1">
      <c r="G188" s="39"/>
      <c r="H188" s="81"/>
      <c r="I188" s="92"/>
      <c r="K188" s="92"/>
    </row>
    <row r="189" spans="2:11" ht="15.75" thickBot="1">
      <c r="B189" s="2" t="s">
        <v>265</v>
      </c>
      <c r="I189" s="160">
        <f>+G177/G187*100</f>
        <v>6.795558943014714</v>
      </c>
      <c r="J189" s="158">
        <f>+H177/H187*100</f>
        <v>13.377852055344757</v>
      </c>
      <c r="K189" s="92"/>
    </row>
    <row r="190" spans="9:11" ht="15.75" thickTop="1">
      <c r="I190" s="92"/>
      <c r="K190" s="92"/>
    </row>
    <row r="191" spans="9:11" ht="15">
      <c r="I191" s="92"/>
      <c r="K191" s="92"/>
    </row>
    <row r="192" spans="9:11" ht="15">
      <c r="I192" s="92"/>
      <c r="K192" s="92"/>
    </row>
    <row r="193" spans="9:11" ht="15">
      <c r="I193" s="92"/>
      <c r="K193" s="92"/>
    </row>
    <row r="194" spans="9:11" ht="15">
      <c r="I194" s="92"/>
      <c r="K194" s="92"/>
    </row>
    <row r="195" spans="9:11" ht="15">
      <c r="I195" s="92"/>
      <c r="K195" s="92"/>
    </row>
    <row r="196" spans="9:11" ht="15">
      <c r="I196" s="92"/>
      <c r="K196" s="92"/>
    </row>
    <row r="197" spans="1:11" ht="15">
      <c r="A197" s="2" t="s">
        <v>81</v>
      </c>
      <c r="G197" s="177" t="s">
        <v>276</v>
      </c>
      <c r="H197" s="177"/>
      <c r="I197" s="177"/>
      <c r="J197" s="177"/>
      <c r="K197" s="92"/>
    </row>
    <row r="198" spans="7:11" ht="15">
      <c r="G198" s="173" t="s">
        <v>254</v>
      </c>
      <c r="H198" s="173"/>
      <c r="I198" s="173" t="s">
        <v>256</v>
      </c>
      <c r="J198" s="173"/>
      <c r="K198" s="92"/>
    </row>
    <row r="199" spans="7:11" ht="15">
      <c r="G199" s="173" t="s">
        <v>253</v>
      </c>
      <c r="H199" s="173"/>
      <c r="I199" s="173" t="s">
        <v>255</v>
      </c>
      <c r="J199" s="173"/>
      <c r="K199" s="92"/>
    </row>
    <row r="200" spans="7:11" ht="15">
      <c r="G200" s="27" t="s">
        <v>257</v>
      </c>
      <c r="H200" s="27" t="s">
        <v>258</v>
      </c>
      <c r="I200" s="27" t="s">
        <v>257</v>
      </c>
      <c r="J200" s="27" t="s">
        <v>258</v>
      </c>
      <c r="K200" s="92"/>
    </row>
    <row r="201" ht="15">
      <c r="K201" s="92"/>
    </row>
    <row r="202" spans="2:11" ht="15">
      <c r="B202" s="2" t="s">
        <v>259</v>
      </c>
      <c r="G202" s="71">
        <f>+PL!H28</f>
        <v>137031</v>
      </c>
      <c r="H202" s="94">
        <f>+PL!I28</f>
        <v>152135</v>
      </c>
      <c r="K202" s="92"/>
    </row>
    <row r="203" spans="2:11" ht="15">
      <c r="B203" s="2" t="s">
        <v>272</v>
      </c>
      <c r="G203" s="71"/>
      <c r="H203" s="94"/>
      <c r="K203" s="92"/>
    </row>
    <row r="204" spans="2:11" ht="15">
      <c r="B204" s="2" t="s">
        <v>273</v>
      </c>
      <c r="G204" s="71">
        <v>13106</v>
      </c>
      <c r="H204" s="94">
        <v>0</v>
      </c>
      <c r="K204" s="92"/>
    </row>
    <row r="205" spans="2:11" ht="15.75" thickBot="1">
      <c r="B205" s="2" t="s">
        <v>274</v>
      </c>
      <c r="G205" s="91">
        <f>+G202+G204</f>
        <v>150137</v>
      </c>
      <c r="H205" s="129">
        <f>+H202+H204</f>
        <v>152135</v>
      </c>
      <c r="K205" s="92"/>
    </row>
    <row r="206" spans="2:11" ht="16.5" thickBot="1" thickTop="1">
      <c r="B206" s="2" t="s">
        <v>260</v>
      </c>
      <c r="G206" s="39"/>
      <c r="H206" s="81"/>
      <c r="I206" s="159">
        <f>+G202/G209*100</f>
        <v>23.35360262864583</v>
      </c>
      <c r="J206" s="157">
        <f>+H202/H209*100</f>
        <v>27.280568366841923</v>
      </c>
      <c r="K206" s="92"/>
    </row>
    <row r="207" spans="7:11" ht="15.75" thickTop="1">
      <c r="G207" s="39"/>
      <c r="H207" s="81"/>
      <c r="K207" s="92"/>
    </row>
    <row r="208" spans="2:11" ht="15">
      <c r="B208" s="2" t="s">
        <v>269</v>
      </c>
      <c r="G208" s="39"/>
      <c r="H208" s="81"/>
      <c r="I208" s="27"/>
      <c r="J208" s="27"/>
      <c r="K208" s="92"/>
    </row>
    <row r="209" spans="2:11" ht="15">
      <c r="B209" s="2" t="s">
        <v>270</v>
      </c>
      <c r="G209" s="39">
        <v>586766</v>
      </c>
      <c r="H209" s="81">
        <v>557668</v>
      </c>
      <c r="I209" s="27"/>
      <c r="J209" s="27"/>
      <c r="K209" s="92"/>
    </row>
    <row r="210" spans="3:11" ht="15">
      <c r="C210" s="2" t="s">
        <v>261</v>
      </c>
      <c r="G210" s="39">
        <v>14944</v>
      </c>
      <c r="H210" s="81">
        <v>0</v>
      </c>
      <c r="I210" s="27"/>
      <c r="J210" s="27"/>
      <c r="K210" s="92"/>
    </row>
    <row r="211" spans="3:11" ht="15">
      <c r="C211" s="2" t="s">
        <v>264</v>
      </c>
      <c r="G211" s="39"/>
      <c r="H211" s="81"/>
      <c r="I211" s="27"/>
      <c r="J211" s="2"/>
      <c r="K211" s="92"/>
    </row>
    <row r="212" spans="3:11" ht="15">
      <c r="C212" s="2" t="s">
        <v>263</v>
      </c>
      <c r="G212" s="39">
        <v>-9444</v>
      </c>
      <c r="H212" s="81"/>
      <c r="I212" s="27"/>
      <c r="J212" s="2"/>
      <c r="K212" s="92"/>
    </row>
    <row r="213" spans="3:11" ht="15">
      <c r="C213" s="2" t="s">
        <v>275</v>
      </c>
      <c r="G213" s="44">
        <v>300884</v>
      </c>
      <c r="H213" s="156">
        <v>0</v>
      </c>
      <c r="I213" s="92"/>
      <c r="K213" s="92"/>
    </row>
    <row r="214" spans="2:11" ht="15">
      <c r="B214" s="2" t="s">
        <v>262</v>
      </c>
      <c r="G214" s="71"/>
      <c r="H214" s="94"/>
      <c r="I214" s="92"/>
      <c r="K214" s="92"/>
    </row>
    <row r="215" spans="2:11" ht="15.75" thickBot="1">
      <c r="B215" s="2" t="s">
        <v>271</v>
      </c>
      <c r="G215" s="90">
        <f>SUM(G209:G213)</f>
        <v>893150</v>
      </c>
      <c r="H215" s="90">
        <f>SUM(H209:H213)</f>
        <v>557668</v>
      </c>
      <c r="I215" s="92"/>
      <c r="K215" s="92"/>
    </row>
    <row r="216" spans="7:11" ht="15.75" thickTop="1">
      <c r="G216" s="39"/>
      <c r="H216" s="81"/>
      <c r="I216" s="92"/>
      <c r="K216" s="92"/>
    </row>
    <row r="217" spans="2:11" ht="15.75" thickBot="1">
      <c r="B217" s="2" t="s">
        <v>265</v>
      </c>
      <c r="I217" s="160">
        <f>+G205/G215*100</f>
        <v>16.809830375636793</v>
      </c>
      <c r="J217" s="158">
        <f>+H205/H215*100</f>
        <v>27.280568366841923</v>
      </c>
      <c r="K217" s="92"/>
    </row>
    <row r="218" spans="9:11" ht="15.75" thickTop="1">
      <c r="I218" s="92"/>
      <c r="K218" s="92"/>
    </row>
    <row r="219" spans="9:11" ht="15">
      <c r="I219" s="92"/>
      <c r="K219" s="92"/>
    </row>
    <row r="220" spans="9:11" ht="15">
      <c r="I220" s="92"/>
      <c r="K220" s="92"/>
    </row>
    <row r="221" spans="9:11" ht="15">
      <c r="I221" s="92"/>
      <c r="K221" s="92"/>
    </row>
    <row r="222" spans="1:11" ht="15">
      <c r="A222" s="2" t="s">
        <v>100</v>
      </c>
      <c r="B222" s="2" t="s">
        <v>101</v>
      </c>
      <c r="I222" s="92"/>
      <c r="K222" s="92"/>
    </row>
    <row r="223" spans="9:11" ht="15">
      <c r="I223" s="92"/>
      <c r="K223" s="92"/>
    </row>
    <row r="224" spans="9:11" ht="15">
      <c r="I224" s="92"/>
      <c r="K224" s="92"/>
    </row>
    <row r="225" spans="9:11" ht="15">
      <c r="I225" s="92"/>
      <c r="K225" s="92"/>
    </row>
    <row r="226" spans="9:11" ht="15">
      <c r="I226" s="92"/>
      <c r="K226" s="92"/>
    </row>
    <row r="227" spans="9:11" ht="15">
      <c r="I227" s="92"/>
      <c r="K227" s="92"/>
    </row>
    <row r="228" spans="9:11" ht="15">
      <c r="I228" s="92"/>
      <c r="K228" s="92"/>
    </row>
    <row r="229" spans="9:11" ht="15">
      <c r="I229" s="92"/>
      <c r="K229" s="92"/>
    </row>
    <row r="230" spans="9:11" ht="15">
      <c r="I230" s="92"/>
      <c r="K230" s="92"/>
    </row>
    <row r="231" spans="9:11" ht="15">
      <c r="I231" s="92"/>
      <c r="K231" s="92"/>
    </row>
    <row r="245" ht="15">
      <c r="J245" s="27"/>
    </row>
  </sheetData>
  <mergeCells count="10">
    <mergeCell ref="G197:J197"/>
    <mergeCell ref="G198:H198"/>
    <mergeCell ref="I198:J198"/>
    <mergeCell ref="G199:H199"/>
    <mergeCell ref="I199:J199"/>
    <mergeCell ref="G169:J169"/>
    <mergeCell ref="G170:H170"/>
    <mergeCell ref="G171:H171"/>
    <mergeCell ref="I170:J170"/>
    <mergeCell ref="I171:J171"/>
  </mergeCells>
  <printOptions/>
  <pageMargins left="0.75" right="0.49" top="0.86" bottom="0.81" header="0.5" footer="0.5"/>
  <pageSetup firstPageNumber="9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31-10-2002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Berjaya Group Berhad</cp:lastModifiedBy>
  <cp:lastPrinted>2002-12-18T09:16:09Z</cp:lastPrinted>
  <dcterms:created xsi:type="dcterms:W3CDTF">1996-10-14T23:33:28Z</dcterms:created>
  <dcterms:modified xsi:type="dcterms:W3CDTF">2002-12-18T09:29:04Z</dcterms:modified>
  <cp:category/>
  <cp:version/>
  <cp:contentType/>
  <cp:contentStatus/>
</cp:coreProperties>
</file>