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26" windowWidth="9135" windowHeight="4455" tabRatio="599" activeTab="2"/>
  </bookViews>
  <sheets>
    <sheet name="BS" sheetId="1" r:id="rId1"/>
    <sheet name="P&amp;L%" sheetId="2" r:id="rId2"/>
    <sheet name="NOTES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'BS'!$A$1:$J$68</definedName>
    <definedName name="_xlnm.Print_Area" localSheetId="2">'NOTES'!$A$1:$K$263</definedName>
    <definedName name="_xlnm.Print_Area" localSheetId="1">'P&amp;L%'!$A$1:$O$151</definedName>
  </definedNames>
  <calcPr fullCalcOnLoad="1"/>
</workbook>
</file>

<file path=xl/sharedStrings.xml><?xml version="1.0" encoding="utf-8"?>
<sst xmlns="http://schemas.openxmlformats.org/spreadsheetml/2006/main" count="381" uniqueCount="292">
  <si>
    <t>(Company No : 9109-K)</t>
  </si>
  <si>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</si>
  <si>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</si>
  <si>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</si>
  <si>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</si>
  <si>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</si>
  <si>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</si>
  <si>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</si>
  <si>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</si>
  <si>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</si>
  <si>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</si>
  <si>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</si>
  <si>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</si>
  <si>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</si>
  <si>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</si>
  <si>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</si>
  <si>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</si>
  <si>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</si>
  <si>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</si>
  <si>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</si>
  <si>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</si>
  <si>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</si>
  <si>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</si>
  <si>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</si>
  <si>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</si>
  <si>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</si>
  <si>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</si>
  <si>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</si>
  <si>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>(e)</t>
  </si>
  <si>
    <t xml:space="preserve">    interests and extraordinary items</t>
  </si>
  <si>
    <t>(f)</t>
  </si>
  <si>
    <t>Page  2</t>
  </si>
  <si>
    <t>CONSOLIDATED INCOME STATEMENT (CONTINUED)</t>
  </si>
  <si>
    <t>(g)</t>
  </si>
  <si>
    <t>(h)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</si>
  <si>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</si>
  <si>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</si>
  <si>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</si>
  <si>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</si>
  <si>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</si>
  <si>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</si>
  <si>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</si>
  <si>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</si>
  <si>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</si>
  <si>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</si>
  <si>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</si>
  <si>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>CONSOLIDATED BALANCE SHEET</t>
  </si>
  <si>
    <t>AS AT</t>
  </si>
  <si>
    <t>END OF</t>
  </si>
  <si>
    <t>FINANCIAL</t>
  </si>
  <si>
    <t>YEAR END</t>
  </si>
  <si>
    <t>Long Term Investments</t>
  </si>
  <si>
    <t>4</t>
  </si>
  <si>
    <t>Intangible Assets</t>
  </si>
  <si>
    <t>Current Assets</t>
  </si>
  <si>
    <t>Stocks</t>
  </si>
  <si>
    <t>Term Deposits</t>
  </si>
  <si>
    <t>Cash and Bank Balances</t>
  </si>
  <si>
    <t>Current Liabilities</t>
  </si>
  <si>
    <t>Provision for Taxation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</si>
  <si>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</si>
  <si>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</si>
  <si>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</si>
  <si>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</si>
  <si>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</si>
  <si>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</si>
  <si>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</si>
  <si>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</si>
  <si>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Net tangible assets per share (sen)</t>
  </si>
  <si>
    <t>NOTES</t>
  </si>
  <si>
    <t>Current year provision</t>
  </si>
  <si>
    <t>NOTES (CONTINUED)</t>
  </si>
  <si>
    <t>Total assets</t>
  </si>
  <si>
    <t>before taxation</t>
  </si>
  <si>
    <t>employed</t>
  </si>
  <si>
    <t>19</t>
  </si>
  <si>
    <t>check</t>
  </si>
  <si>
    <t>Investment holdings and others</t>
  </si>
  <si>
    <t>(audited)</t>
  </si>
  <si>
    <t>Current</t>
  </si>
  <si>
    <t>+ / (-)</t>
  </si>
  <si>
    <t>%</t>
  </si>
  <si>
    <t>50200 Kuala Lumpur</t>
  </si>
  <si>
    <t>CUMULATIVE QUARTERS</t>
  </si>
  <si>
    <t>cc. Securities Commission</t>
  </si>
  <si>
    <t xml:space="preserve">        shares) (sen)</t>
  </si>
  <si>
    <t>BERJAYA SPORTS TOTO BERHAD</t>
  </si>
  <si>
    <t>Others</t>
  </si>
  <si>
    <t>Shareholders' Funds Before Treasury Shares</t>
  </si>
  <si>
    <t>Treasury Shares</t>
  </si>
  <si>
    <t>Shareholders' Funds After Treasury Shares</t>
  </si>
  <si>
    <t>Net assets per share (sen)</t>
  </si>
  <si>
    <t xml:space="preserve">   - in Malaysia</t>
  </si>
  <si>
    <t xml:space="preserve">   - outside Malaysia</t>
  </si>
  <si>
    <t>The details of the share buy-backs are as follows :</t>
  </si>
  <si>
    <t>Price per share (RM)</t>
  </si>
  <si>
    <t>Month</t>
  </si>
  <si>
    <t>Lowest</t>
  </si>
  <si>
    <t>Highest</t>
  </si>
  <si>
    <t>Average</t>
  </si>
  <si>
    <t>Number of shares</t>
  </si>
  <si>
    <t>Total consideration</t>
  </si>
  <si>
    <t>There was no pending material litigation cases against the Company and its subsidiary companies</t>
  </si>
  <si>
    <t>Investment in Associated Companies</t>
  </si>
  <si>
    <t>Toto betting operations</t>
  </si>
  <si>
    <t>Malaysia</t>
  </si>
  <si>
    <t>Outside Malaysia</t>
  </si>
  <si>
    <t>Amount</t>
  </si>
  <si>
    <t>Page  1</t>
  </si>
  <si>
    <t>Page  3</t>
  </si>
  <si>
    <t>Page  4</t>
  </si>
  <si>
    <t>Page  5</t>
  </si>
  <si>
    <t>Page  7</t>
  </si>
  <si>
    <t>Page  6</t>
  </si>
  <si>
    <t>Revenue</t>
  </si>
  <si>
    <t xml:space="preserve">Other income </t>
  </si>
  <si>
    <t>Profit before finance cost, depreciation</t>
  </si>
  <si>
    <t xml:space="preserve">    and amortisation, exceptional items</t>
  </si>
  <si>
    <t>Finance costs</t>
  </si>
  <si>
    <t>Profit before income tax, minority</t>
  </si>
  <si>
    <t>Share of profits and losses of</t>
  </si>
  <si>
    <t xml:space="preserve">    associated companies</t>
  </si>
  <si>
    <t>Income tax</t>
  </si>
  <si>
    <t>(i)  Profit after income tax before</t>
  </si>
  <si>
    <t>Net profit from ordinary activities</t>
  </si>
  <si>
    <t xml:space="preserve">     attributable to members of the</t>
  </si>
  <si>
    <t xml:space="preserve">     company</t>
  </si>
  <si>
    <t>Net profit attributable to members</t>
  </si>
  <si>
    <t>Pre-acquisition profit / (loss),</t>
  </si>
  <si>
    <t xml:space="preserve">      if applicable</t>
  </si>
  <si>
    <t>N/A</t>
  </si>
  <si>
    <t>(m)</t>
  </si>
  <si>
    <t xml:space="preserve">Earnings per share based on 2(m) </t>
  </si>
  <si>
    <t>above after deducting any provision</t>
  </si>
  <si>
    <t>for preference dividends if any :</t>
  </si>
  <si>
    <t>(i)  Basic  (based on weighted</t>
  </si>
  <si>
    <t xml:space="preserve">       in issue)  (sen)</t>
  </si>
  <si>
    <t>Property, Plant and Equipment</t>
  </si>
  <si>
    <t>Deferred taxation</t>
  </si>
  <si>
    <t>11</t>
  </si>
  <si>
    <t>as follows :</t>
  </si>
  <si>
    <t>USD'000</t>
  </si>
  <si>
    <t>Unsecured</t>
  </si>
  <si>
    <t>Guarantee given to Noteholders for Secured</t>
  </si>
  <si>
    <t>Guarantee given to a financial institution for</t>
  </si>
  <si>
    <t>Total</t>
  </si>
  <si>
    <t>Segmental information on geographical basis are as follows :</t>
  </si>
  <si>
    <t>17</t>
  </si>
  <si>
    <t>18</t>
  </si>
  <si>
    <t>A guarantee fee is receivable by the Company.</t>
  </si>
  <si>
    <t>Not applicable.</t>
  </si>
  <si>
    <t xml:space="preserve">Save as disclosed in Note 11, there were no financial instruments with off balance sheet risk as at </t>
  </si>
  <si>
    <t>as at the date of this announcement.</t>
  </si>
  <si>
    <t>The principal business operations are not significantly affected by seasonality or cyclicality factors</t>
  </si>
  <si>
    <t>the date of this announcement.</t>
  </si>
  <si>
    <t>Investment Properties</t>
  </si>
  <si>
    <t>Total quoted long term investment at cost</t>
  </si>
  <si>
    <t>Total quoted long term investment at book value</t>
  </si>
  <si>
    <t>Total quoted long term investment at market value</t>
  </si>
  <si>
    <t>Increase in treasury shares for the period</t>
  </si>
  <si>
    <t>TOTAL</t>
  </si>
  <si>
    <t>except for our toto betting operations that may be affected favourably by the festive seasons.</t>
  </si>
  <si>
    <t>The financial statements have been prepared using the same accounting policies and methods of</t>
  </si>
  <si>
    <t>included the following :</t>
  </si>
  <si>
    <t xml:space="preserve">There was no profits / (losses) on any sale of unquoted investments and / or properties </t>
  </si>
  <si>
    <t>companies with principal activities of property development.</t>
  </si>
  <si>
    <t>18 September 2002</t>
  </si>
  <si>
    <t xml:space="preserve">UNAUDITED 1ST QUARTER REPORT ON CONSOLIDATED RESULTS </t>
  </si>
  <si>
    <t>FOR THE FINANCIAL PERIOD ENDED 31 JULY 2002</t>
  </si>
  <si>
    <t>31/7/2002</t>
  </si>
  <si>
    <t>31/7/2001</t>
  </si>
  <si>
    <t xml:space="preserve">       557,675,000] ordinary shares</t>
  </si>
  <si>
    <t xml:space="preserve">       [31/7/01: 557,675,000] ordinary</t>
  </si>
  <si>
    <t>30/4/02</t>
  </si>
  <si>
    <t>Short Term Borrowing</t>
  </si>
  <si>
    <t>There was no exceptional item in the quarterly financial statement under review.</t>
  </si>
  <si>
    <t>There was no extraordinary item in the quarterly financial statement under review.</t>
  </si>
  <si>
    <t xml:space="preserve">The income tax charge for the current quarter and the financial year-to-date ended 31 July 2002  </t>
  </si>
  <si>
    <t>1st quarter</t>
  </si>
  <si>
    <t xml:space="preserve">Financial </t>
  </si>
  <si>
    <t>year-to-date</t>
  </si>
  <si>
    <t xml:space="preserve">The effective tax rates on the Group's current first quarter profit and profit for financial year-to- </t>
  </si>
  <si>
    <t xml:space="preserve">date ended 31 July 2002 were higher than the statutory tax rate mainly due to certain expenses </t>
  </si>
  <si>
    <t>being disallowed for taxation purposes.</t>
  </si>
  <si>
    <t>respectively for the current quarter and the financial year-to-date except for subsidiary</t>
  </si>
  <si>
    <t>There was no disposal of quoted securities for the current quarter and financial year-to-date</t>
  </si>
  <si>
    <t>ended 31 July 2002.</t>
  </si>
  <si>
    <t>The details of investment in quoted securities for the current quarter and financial year-to-date</t>
  </si>
  <si>
    <t>are as follows :</t>
  </si>
  <si>
    <t xml:space="preserve">There were no changes in the composition of the Group for the current quarter and financial </t>
  </si>
  <si>
    <t xml:space="preserve">year-to-date ended 31 July 2002 including business combination, acquisition or disposal of </t>
  </si>
  <si>
    <t>subsidiaries and long term investments, restructuring and discontinuing operations.</t>
  </si>
  <si>
    <t>May 2002</t>
  </si>
  <si>
    <t>June 2002</t>
  </si>
  <si>
    <t>July 2002</t>
  </si>
  <si>
    <t xml:space="preserve">  8.15</t>
  </si>
  <si>
    <t xml:space="preserve">   4.12</t>
  </si>
  <si>
    <t xml:space="preserve">   3.88</t>
  </si>
  <si>
    <t xml:space="preserve">  4.20</t>
  </si>
  <si>
    <t xml:space="preserve">            7.00</t>
  </si>
  <si>
    <t>The number of treasury shares held in hand as at 31 July 2002 are as follows :</t>
  </si>
  <si>
    <t>Balance as at 1 May 2002</t>
  </si>
  <si>
    <t>Total treasury shares as at 31 July 2002</t>
  </si>
  <si>
    <t>As at 31 July 2002, the number of outstanding shares in issue and fully paid with voting rights was</t>
  </si>
  <si>
    <t>554,792,522 (30 April 2002 : 558,585,522) ordinary shares of RM1.00 each.</t>
  </si>
  <si>
    <t>The Group borrowings as at 31 July 2002 consisted of secured short term borrowings by our</t>
  </si>
  <si>
    <t xml:space="preserve">The changes in contingent liabilities since the last audited balance sheet as at 30 April 2002 are </t>
  </si>
  <si>
    <t>computation as compared with the most recent annual audited financial statements, and complied</t>
  </si>
  <si>
    <t>with approved accounting standards applicable to the current financial period.</t>
  </si>
  <si>
    <t>There were no corporate proposals announced but not completed as at the date of this</t>
  </si>
  <si>
    <t>announcement.</t>
  </si>
  <si>
    <t>Barring unforeseen circumstances, the Directors anticipate that the performance of the</t>
  </si>
  <si>
    <t>Company for the remaining period ending 30 April 2003 will be satisfactory.</t>
  </si>
  <si>
    <t xml:space="preserve">On 13 June 2002, the Company ("BToto") obtained the approval-in-principle from the Kuala </t>
  </si>
  <si>
    <t xml:space="preserve">Lumpur Stock Exchange ("KLSE") for the listing of and quotation for the 8% nominal value of </t>
  </si>
  <si>
    <t>Irredeemable Convertible Unsecured Loan Stocks 2002 / 2012 ("ICULS") and the new BToto</t>
  </si>
  <si>
    <t>overseas subsidiary amounted to USD1,775,000.  The US dollars denominated borrowings was</t>
  </si>
  <si>
    <t>converted at the rate prevailing as at 31 July 2002 and this was equivalent to RM6,745,000.</t>
  </si>
  <si>
    <t>Profit / (loss)</t>
  </si>
  <si>
    <t xml:space="preserve">Segmental revenue and profit / (loss) before taxation for the financial period ended 31 July 2002 </t>
  </si>
  <si>
    <t>and total assets employed as at 31 July 2002 were as follows :</t>
  </si>
  <si>
    <t>Over provision in prior year</t>
  </si>
  <si>
    <t xml:space="preserve">       average 556,497,000 [31/7/01 :</t>
  </si>
  <si>
    <t>(ii)  Fully diluted (based on 564,321,000</t>
  </si>
  <si>
    <t>ICULS application monies</t>
  </si>
  <si>
    <t>As compared to the preceding quarter ended 30 April 2002, the Group achieved a decrease in</t>
  </si>
  <si>
    <t xml:space="preserve">revenue and pre-tax profit of 9% and 8% respectively.  </t>
  </si>
  <si>
    <t>As compared to the corresponding quarter ended 31 July 2001, the Group recorded a decrease</t>
  </si>
  <si>
    <t>in revenue and pre-tax profit of 12% and 9% respectively.</t>
  </si>
  <si>
    <t xml:space="preserve">Our principal subsidiary company, Sports Toto recorded a revenue of RM508.5 million </t>
  </si>
  <si>
    <t xml:space="preserve">During the first quarter ended 31 July 2002, there were 1,669,000 new ordinary shares issued </t>
  </si>
  <si>
    <t>under the Employees' Share Option Scheme ("ESOS"). In the same period,  the Company</t>
  </si>
  <si>
    <t>bought back 5,462,000 shares of its own from the open market.  These shares were bought</t>
  </si>
  <si>
    <t>back with internally generated funds and are being held as treasury shares with none of the</t>
  </si>
  <si>
    <t xml:space="preserve">            4.13</t>
  </si>
  <si>
    <t xml:space="preserve">The decrease was mainly attributed to our principal subsidiary company, Sports Toto Malaysia </t>
  </si>
  <si>
    <t xml:space="preserve">representing a decrease of 11% as the quarter's sales were adversely affected by the Soccer </t>
  </si>
  <si>
    <t xml:space="preserve">World Cup held in June 2002.  Sports Toto achieved pre-tax profit of RM90.6 million representing </t>
  </si>
  <si>
    <t>a decrease of 8% over the previous corresponding quarter as a result of the lower sales recorded.</t>
  </si>
  <si>
    <t>Trade Receivables</t>
  </si>
  <si>
    <t>Other Receivables, Deposits and Prepayments</t>
  </si>
  <si>
    <t>Trade Payables</t>
  </si>
  <si>
    <t>Other Payables</t>
  </si>
  <si>
    <t>International Lottery &amp; Totalizator Systems, Inc. ("ILTS") recorded a lower revenue of RM3.7</t>
  </si>
  <si>
    <t>million compared to RM8.6 million in the preceding quarter ended 30 April 2002.  This was mainly</t>
  </si>
  <si>
    <t>attributed to its production backlog for its contracted project in India.  Correspondingly, it recorded</t>
  </si>
  <si>
    <t xml:space="preserve">a pre-tax loss of RM5.1 million compared to a pre-tax loss of RM1.7 million in the preceding </t>
  </si>
  <si>
    <t>quarter.</t>
  </si>
  <si>
    <t>India project, has led to an increase in pre-tax loss by 176% in the current quarter under review.</t>
  </si>
  <si>
    <t>ILTS recorded a decrease in revenue by 77% as compared to the previous corresponding quarter</t>
  </si>
  <si>
    <t xml:space="preserve">       Balance as at 30 April 2002 </t>
  </si>
  <si>
    <t xml:space="preserve">       Balance as at 31 July 2002</t>
  </si>
  <si>
    <t xml:space="preserve">  Floating Rate Notes issued by a related company</t>
  </si>
  <si>
    <t xml:space="preserve">  facility granted to a related company</t>
  </si>
  <si>
    <t xml:space="preserve">       Reduction due to redemption of the Notes</t>
  </si>
  <si>
    <t xml:space="preserve">      Balance as at 30 April 2002</t>
  </si>
  <si>
    <t xml:space="preserve">      Balance as at 31 July 2002</t>
  </si>
  <si>
    <t xml:space="preserve">      Reduction due to repayment of loan</t>
  </si>
  <si>
    <t>The Board does not recommend the payment of interim dividend for the first quarter ended</t>
  </si>
  <si>
    <t>Page  8</t>
  </si>
  <si>
    <t>ended 31 July 2001 mainly as a result of the completion of some of the major contracts during</t>
  </si>
  <si>
    <t>the current quarter under review. This, coupled with the backlog in the production for the</t>
  </si>
  <si>
    <t xml:space="preserve">On 23 January 2002, Berjaya Land Berhad ("BLB") gave the Company a written undertaking </t>
  </si>
  <si>
    <t xml:space="preserve">31 July 2002 (2001 : Nil).  </t>
  </si>
  <si>
    <t>shares arising from the conversion of ICULS.  The special dividend of 170% (45% tax exempt</t>
  </si>
  <si>
    <t xml:space="preserve">and 125% less tax of 28%) amounted to RM751,348,605, which is inter-conditional upon the  </t>
  </si>
  <si>
    <t>rights issue of ICULS, was approved by shareholders of the Company at an Extraordinary</t>
  </si>
  <si>
    <t>shares being cancelled or resold during the first quarter ended 31 July 2002.</t>
  </si>
  <si>
    <t xml:space="preserve">Sdn Bhd ("Sports Toto") which recorded a decrease of 8% in revenue.  This was due to the </t>
  </si>
  <si>
    <t>profit was correspondingly lower by 8% compared to the preceding quarter ended 30 April 2002.</t>
  </si>
  <si>
    <t xml:space="preserve">General Meeting held on 22 April 2002.  </t>
  </si>
  <si>
    <t xml:space="preserve">relating to the settlement arrangement for the inter-company advances.  As at 31 July 2002, </t>
  </si>
  <si>
    <t xml:space="preserve">Pursuant to the resolution included in the Circular to Shareholders dated 5 April 2002, the </t>
  </si>
  <si>
    <t>Company has obtained the necessary approvals for the purchase of ICULS by the Company</t>
  </si>
  <si>
    <t>The Abridged Prospectus for the ICULS was issued on 20 June 2002 and the appropriation of</t>
  </si>
  <si>
    <t xml:space="preserve">the special dividend was made in the current quarter upon the close of acceptance of the ICULS </t>
  </si>
  <si>
    <t xml:space="preserve">on 15 July 2002.  Subsequently, the ICULS was issued on 5 August 2002.  This corporate </t>
  </si>
  <si>
    <t xml:space="preserve">exercise was completed following the listing of the total RM751,348,605 nominal value of ICULS, </t>
  </si>
  <si>
    <t>that was fully subscribed, on the KLSE as well as the distribution of the special dividend of</t>
  </si>
  <si>
    <t xml:space="preserve">RM751,348,605 on 9 August 2002.  An amount of RM685,581,306 of the special dividend have </t>
  </si>
  <si>
    <t>been utilised towards the subscription of the ICULS while the balance of RM65,767,299 have</t>
  </si>
  <si>
    <t>or any of its wholly-owned subsidiaries up to an amount not exceeding RM1.2 billion.  As at</t>
  </si>
  <si>
    <t>the date of this announcement, a wholly-owned subsidiary of the Company has purchased a</t>
  </si>
  <si>
    <t>of this announcement.</t>
  </si>
  <si>
    <t>been paid in cash on 9 August 2002 from the proceeds of the ICULS subscription.</t>
  </si>
  <si>
    <t>adverse effect on sales brought about by the Soccer World Cup held in June 2002.  Pre-tax</t>
  </si>
  <si>
    <t>the outstanding inter-company balances with the BLB group was RM1,118.48 million.  As</t>
  </si>
  <si>
    <t>at the date of this announcement, there are no dealings in the ICULS, pursuant to the written</t>
  </si>
  <si>
    <t xml:space="preserve">undertaking provided by BLB for repayment, in cash, of the inter-company advances </t>
  </si>
  <si>
    <t>due from the BLB group.</t>
  </si>
  <si>
    <t>total of RM1,796,000 nominal value of ICULS from the open market for a total consideration</t>
  </si>
  <si>
    <t>of RM5,496,454. There is no cancellation of the ICULS by the Company as at the date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</si>
</sst>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dd\-mmm\-yy"/>
    <numFmt numFmtId="176" formatCode="0.0_);\(0.0\)"/>
    <numFmt numFmtId="177" formatCode="0.00_);\(0.00\)"/>
    <numFmt numFmtId="178" formatCode="_(* #,##0.000_);_(* \(#,##0.000\);_(* &quot;-&quot;??_);_(@_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8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8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168" fontId="5" fillId="0" borderId="10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168" fontId="5" fillId="0" borderId="11" xfId="15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66" fontId="8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12" xfId="0" applyFont="1" applyBorder="1" applyAlignment="1" applyProtection="1">
      <alignment horizontal="centerContinuous"/>
      <protection/>
    </xf>
    <xf numFmtId="168" fontId="5" fillId="0" borderId="8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10" xfId="15" applyNumberFormat="1" applyFont="1" applyBorder="1" applyAlignment="1" applyProtection="1">
      <alignment horizontal="center"/>
      <protection/>
    </xf>
    <xf numFmtId="168" fontId="5" fillId="0" borderId="13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168" fontId="5" fillId="0" borderId="14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68" fontId="5" fillId="0" borderId="20" xfId="0" applyNumberFormat="1" applyFont="1" applyBorder="1" applyAlignment="1">
      <alignment/>
    </xf>
    <xf numFmtId="44" fontId="5" fillId="0" borderId="0" xfId="17" applyFont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5" fillId="0" borderId="18" xfId="0" applyFont="1" applyBorder="1" applyAlignment="1" applyProtection="1" quotePrefix="1">
      <alignment horizontal="center"/>
      <protection/>
    </xf>
    <xf numFmtId="0" fontId="0" fillId="0" borderId="21" xfId="0" applyBorder="1" applyAlignment="1" quotePrefix="1">
      <alignment horizontal="center"/>
    </xf>
    <xf numFmtId="0" fontId="5" fillId="0" borderId="1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67" fontId="5" fillId="0" borderId="0" xfId="0" applyNumberFormat="1" applyFont="1" applyAlignment="1">
      <alignment/>
    </xf>
    <xf numFmtId="167" fontId="5" fillId="0" borderId="10" xfId="0" applyNumberFormat="1" applyFon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167" fontId="5" fillId="0" borderId="13" xfId="15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8" fontId="5" fillId="0" borderId="25" xfId="15" applyNumberFormat="1" applyFont="1" applyBorder="1" applyAlignment="1" applyProtection="1">
      <alignment/>
      <protection/>
    </xf>
    <xf numFmtId="43" fontId="5" fillId="0" borderId="13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Alignment="1">
      <alignment horizontal="centerContinuous"/>
    </xf>
    <xf numFmtId="168" fontId="5" fillId="0" borderId="20" xfId="15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168" fontId="5" fillId="0" borderId="0" xfId="15" applyNumberFormat="1" applyFont="1" applyBorder="1" applyAlignment="1">
      <alignment/>
    </xf>
    <xf numFmtId="0" fontId="5" fillId="0" borderId="18" xfId="0" applyFont="1" applyBorder="1" applyAlignment="1">
      <alignment/>
    </xf>
    <xf numFmtId="168" fontId="5" fillId="0" borderId="10" xfId="15" applyNumberFormat="1" applyFont="1" applyBorder="1" applyAlignment="1">
      <alignment/>
    </xf>
    <xf numFmtId="168" fontId="5" fillId="0" borderId="22" xfId="15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167" fontId="5" fillId="0" borderId="13" xfId="15" applyNumberFormat="1" applyFont="1" applyBorder="1" applyAlignment="1" applyProtection="1">
      <alignment horizontal="center"/>
      <protection/>
    </xf>
    <xf numFmtId="167" fontId="5" fillId="0" borderId="0" xfId="15" applyNumberFormat="1" applyFont="1" applyBorder="1" applyAlignment="1" applyProtection="1">
      <alignment horizontal="center"/>
      <protection/>
    </xf>
    <xf numFmtId="167" fontId="5" fillId="0" borderId="10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5" fillId="0" borderId="21" xfId="15" applyNumberFormat="1" applyFont="1" applyBorder="1" applyAlignment="1">
      <alignment/>
    </xf>
    <xf numFmtId="168" fontId="5" fillId="0" borderId="15" xfId="15" applyNumberFormat="1" applyFont="1" applyBorder="1" applyAlignment="1">
      <alignment/>
    </xf>
    <xf numFmtId="168" fontId="5" fillId="0" borderId="17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8" fontId="5" fillId="0" borderId="10" xfId="15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3" xfId="0" applyNumberFormat="1" applyFont="1" applyBorder="1" applyAlignment="1">
      <alignment/>
    </xf>
    <xf numFmtId="168" fontId="5" fillId="0" borderId="0" xfId="15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168" fontId="5" fillId="0" borderId="27" xfId="15" applyNumberFormat="1" applyFont="1" applyBorder="1" applyAlignment="1">
      <alignment/>
    </xf>
    <xf numFmtId="168" fontId="5" fillId="0" borderId="28" xfId="15" applyNumberFormat="1" applyFont="1" applyBorder="1" applyAlignment="1">
      <alignment/>
    </xf>
    <xf numFmtId="168" fontId="5" fillId="0" borderId="20" xfId="15" applyNumberFormat="1" applyFont="1" applyBorder="1" applyAlignment="1">
      <alignment/>
    </xf>
    <xf numFmtId="175" fontId="5" fillId="0" borderId="0" xfId="0" applyNumberFormat="1" applyFont="1" applyAlignment="1" quotePrefix="1">
      <alignment horizontal="center"/>
    </xf>
    <xf numFmtId="168" fontId="5" fillId="0" borderId="13" xfId="15" applyNumberFormat="1" applyFont="1" applyBorder="1" applyAlignment="1">
      <alignment/>
    </xf>
    <xf numFmtId="168" fontId="5" fillId="0" borderId="29" xfId="15" applyNumberFormat="1" applyFont="1" applyBorder="1" applyAlignment="1">
      <alignment/>
    </xf>
    <xf numFmtId="168" fontId="5" fillId="0" borderId="30" xfId="15" applyNumberFormat="1" applyFont="1" applyBorder="1" applyAlignment="1">
      <alignment/>
    </xf>
    <xf numFmtId="0" fontId="8" fillId="0" borderId="0" xfId="0" applyFont="1" applyAlignment="1">
      <alignment/>
    </xf>
    <xf numFmtId="176" fontId="5" fillId="0" borderId="13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168" fontId="5" fillId="0" borderId="22" xfId="15" applyNumberFormat="1" applyFont="1" applyBorder="1" applyAlignment="1">
      <alignment horizontal="center"/>
    </xf>
    <xf numFmtId="43" fontId="5" fillId="0" borderId="10" xfId="15" applyFont="1" applyBorder="1" applyAlignment="1">
      <alignment/>
    </xf>
    <xf numFmtId="43" fontId="5" fillId="0" borderId="0" xfId="15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168" fontId="5" fillId="0" borderId="0" xfId="15" applyNumberFormat="1" applyFont="1" applyBorder="1" applyAlignment="1">
      <alignment horizontal="center"/>
    </xf>
    <xf numFmtId="43" fontId="5" fillId="0" borderId="27" xfId="15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43" fontId="5" fillId="0" borderId="28" xfId="15" applyFont="1" applyBorder="1" applyAlignment="1">
      <alignment/>
    </xf>
    <xf numFmtId="43" fontId="5" fillId="0" borderId="19" xfId="15" applyFont="1" applyBorder="1" applyAlignment="1">
      <alignment/>
    </xf>
    <xf numFmtId="0" fontId="5" fillId="0" borderId="19" xfId="0" applyFont="1" applyBorder="1" applyAlignment="1" quotePrefix="1">
      <alignment horizontal="left"/>
    </xf>
    <xf numFmtId="0" fontId="5" fillId="0" borderId="18" xfId="0" applyFont="1" applyBorder="1" applyAlignment="1">
      <alignment horizontal="center"/>
    </xf>
    <xf numFmtId="168" fontId="5" fillId="0" borderId="26" xfId="15" applyNumberFormat="1" applyFont="1" applyBorder="1" applyAlignment="1">
      <alignment/>
    </xf>
    <xf numFmtId="168" fontId="5" fillId="0" borderId="21" xfId="15" applyNumberFormat="1" applyFont="1" applyBorder="1" applyAlignment="1">
      <alignment horizontal="center"/>
    </xf>
    <xf numFmtId="168" fontId="5" fillId="0" borderId="10" xfId="15" applyNumberFormat="1" applyFont="1" applyBorder="1" applyAlignment="1">
      <alignment horizontal="center"/>
    </xf>
    <xf numFmtId="0" fontId="5" fillId="0" borderId="15" xfId="0" applyFont="1" applyBorder="1" applyAlignment="1" quotePrefix="1">
      <alignment/>
    </xf>
    <xf numFmtId="17" fontId="5" fillId="0" borderId="18" xfId="0" applyNumberFormat="1" applyFont="1" applyBorder="1" applyAlignment="1" quotePrefix="1">
      <alignment/>
    </xf>
    <xf numFmtId="168" fontId="5" fillId="0" borderId="0" xfId="15" applyNumberFormat="1" applyFont="1" applyBorder="1" applyAlignment="1">
      <alignment horizontal="centerContinuous"/>
    </xf>
    <xf numFmtId="0" fontId="5" fillId="0" borderId="0" xfId="0" applyFont="1" applyAlignment="1" quotePrefix="1">
      <alignment horizontal="left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86</xdr:row>
      <xdr:rowOff>0</xdr:rowOff>
    </xdr:from>
    <xdr:to>
      <xdr:col>14</xdr:col>
      <xdr:colOff>0</xdr:colOff>
      <xdr:row>86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44780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workbookViewId="0" topLeftCell="A50">
      <selection activeCell="H53" sqref="H53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ht="12" customHeight="1"/>
    <row r="5" ht="12" customHeight="1"/>
    <row r="6" spans="1:10" ht="13.5" customHeight="1">
      <c r="A6" s="53" t="s">
        <v>86</v>
      </c>
      <c r="B6" s="3"/>
      <c r="C6" s="3"/>
      <c r="D6" s="3"/>
      <c r="E6" s="3"/>
      <c r="J6" s="1"/>
    </row>
    <row r="7" spans="1:5" ht="13.5" customHeight="1">
      <c r="A7" s="54" t="s">
        <v>167</v>
      </c>
      <c r="B7" s="3"/>
      <c r="C7" s="3"/>
      <c r="D7" s="3"/>
      <c r="E7" s="3"/>
    </row>
    <row r="8" spans="1:5" ht="13.5" customHeight="1">
      <c r="A8" s="55" t="s">
        <v>168</v>
      </c>
      <c r="B8" s="3"/>
      <c r="C8" s="3"/>
      <c r="D8" s="3"/>
      <c r="E8" s="3"/>
    </row>
    <row r="9" spans="1:5" ht="3.75" customHeight="1">
      <c r="A9" s="3"/>
      <c r="B9" s="3"/>
      <c r="C9" s="3"/>
      <c r="D9" s="3"/>
      <c r="E9" s="3"/>
    </row>
    <row r="10" spans="1:10" ht="13.5" customHeight="1">
      <c r="A10" s="53" t="s">
        <v>46</v>
      </c>
      <c r="B10" s="3"/>
      <c r="C10" s="3"/>
      <c r="D10" s="3"/>
      <c r="E10" s="3"/>
      <c r="H10" s="20" t="s">
        <v>47</v>
      </c>
      <c r="J10" s="20" t="s">
        <v>47</v>
      </c>
    </row>
    <row r="11" spans="1:10" ht="13.5" customHeight="1">
      <c r="A11" s="6"/>
      <c r="B11" s="6"/>
      <c r="C11" s="6"/>
      <c r="D11" s="6"/>
      <c r="E11" s="6"/>
      <c r="H11" s="21" t="s">
        <v>48</v>
      </c>
      <c r="J11" s="21" t="s">
        <v>9</v>
      </c>
    </row>
    <row r="12" spans="1:10" ht="13.5" customHeight="1">
      <c r="A12" s="6"/>
      <c r="B12" s="6"/>
      <c r="C12" s="6"/>
      <c r="D12" s="6"/>
      <c r="E12" s="6"/>
      <c r="H12" s="21" t="s">
        <v>8</v>
      </c>
      <c r="J12" s="21" t="s">
        <v>49</v>
      </c>
    </row>
    <row r="13" spans="1:10" ht="13.5" customHeight="1">
      <c r="A13" s="6"/>
      <c r="B13" s="6"/>
      <c r="C13" s="6"/>
      <c r="D13" s="6"/>
      <c r="E13" s="6"/>
      <c r="H13" s="21" t="s">
        <v>11</v>
      </c>
      <c r="J13" s="21" t="s">
        <v>50</v>
      </c>
    </row>
    <row r="14" spans="1:10" ht="13.5" customHeight="1">
      <c r="A14" s="6"/>
      <c r="B14" s="6"/>
      <c r="C14" s="6"/>
      <c r="D14" s="6"/>
      <c r="E14" s="6"/>
      <c r="H14" s="21" t="s">
        <v>169</v>
      </c>
      <c r="J14" s="21" t="s">
        <v>173</v>
      </c>
    </row>
    <row r="15" spans="1:10" ht="13.5" customHeight="1">
      <c r="A15" s="6"/>
      <c r="B15" s="6"/>
      <c r="C15" s="6"/>
      <c r="D15" s="6"/>
      <c r="E15" s="6"/>
      <c r="H15" s="72"/>
      <c r="J15" s="73" t="s">
        <v>78</v>
      </c>
    </row>
    <row r="16" spans="1:10" ht="13.5" customHeight="1">
      <c r="A16" s="6"/>
      <c r="B16" s="6"/>
      <c r="C16" s="6"/>
      <c r="D16" s="6"/>
      <c r="E16" s="6"/>
      <c r="H16" s="22" t="s">
        <v>16</v>
      </c>
      <c r="J16" s="22" t="s">
        <v>16</v>
      </c>
    </row>
    <row r="17" spans="1:5" ht="3" customHeight="1">
      <c r="A17" s="6"/>
      <c r="B17" s="6"/>
      <c r="C17" s="6"/>
      <c r="D17" s="6"/>
      <c r="E17" s="6"/>
    </row>
    <row r="18" spans="1:10" ht="13.5" customHeight="1">
      <c r="A18" s="24" t="s">
        <v>17</v>
      </c>
      <c r="B18" s="11" t="s">
        <v>137</v>
      </c>
      <c r="C18" s="6"/>
      <c r="D18" s="6"/>
      <c r="E18" s="6"/>
      <c r="H18" s="30">
        <v>121985</v>
      </c>
      <c r="I18" s="27"/>
      <c r="J18" s="30">
        <v>123732</v>
      </c>
    </row>
    <row r="19" spans="1:10" ht="13.5" customHeight="1">
      <c r="A19" s="24">
        <v>2</v>
      </c>
      <c r="B19" s="11" t="s">
        <v>155</v>
      </c>
      <c r="C19" s="6"/>
      <c r="D19" s="6"/>
      <c r="E19" s="6"/>
      <c r="H19" s="30">
        <v>3334</v>
      </c>
      <c r="I19" s="27"/>
      <c r="J19" s="30">
        <v>3334</v>
      </c>
    </row>
    <row r="20" spans="1:10" ht="13.5" customHeight="1">
      <c r="A20" s="24">
        <v>3</v>
      </c>
      <c r="B20" s="11" t="s">
        <v>103</v>
      </c>
      <c r="H20" s="30">
        <v>990</v>
      </c>
      <c r="I20" s="27"/>
      <c r="J20" s="30">
        <v>990</v>
      </c>
    </row>
    <row r="21" spans="1:10" ht="13.5" customHeight="1">
      <c r="A21" s="24">
        <v>4</v>
      </c>
      <c r="B21" s="11" t="s">
        <v>51</v>
      </c>
      <c r="H21" s="30">
        <v>15556</v>
      </c>
      <c r="I21" s="27"/>
      <c r="J21" s="30">
        <v>15570</v>
      </c>
    </row>
    <row r="22" spans="1:10" ht="13.5" customHeight="1">
      <c r="A22" s="24">
        <f>+A21+1</f>
        <v>5</v>
      </c>
      <c r="B22" s="11" t="s">
        <v>53</v>
      </c>
      <c r="H22" s="30">
        <v>641347</v>
      </c>
      <c r="I22" s="27"/>
      <c r="J22" s="30">
        <f>642130+11</f>
        <v>642141</v>
      </c>
    </row>
    <row r="23" spans="1:10" ht="4.5" customHeight="1">
      <c r="A23" s="46"/>
      <c r="H23" s="27"/>
      <c r="I23" s="27"/>
      <c r="J23" s="27"/>
    </row>
    <row r="24" spans="1:10" ht="13.5" customHeight="1">
      <c r="A24" s="24">
        <f>+A22+1</f>
        <v>6</v>
      </c>
      <c r="B24" s="11" t="s">
        <v>54</v>
      </c>
      <c r="H24" s="27"/>
      <c r="I24" s="27"/>
      <c r="J24" s="27"/>
    </row>
    <row r="25" spans="1:10" ht="13.5" customHeight="1">
      <c r="A25" s="46"/>
      <c r="C25" s="11" t="s">
        <v>55</v>
      </c>
      <c r="H25" s="30">
        <v>11426</v>
      </c>
      <c r="I25" s="27"/>
      <c r="J25" s="30">
        <v>9736</v>
      </c>
    </row>
    <row r="26" spans="1:10" ht="13.5" customHeight="1">
      <c r="A26" s="46"/>
      <c r="C26" s="11" t="s">
        <v>239</v>
      </c>
      <c r="H26" s="30">
        <v>10517</v>
      </c>
      <c r="I26" s="27"/>
      <c r="J26" s="30">
        <v>10184</v>
      </c>
    </row>
    <row r="27" spans="1:10" ht="13.5" customHeight="1">
      <c r="A27" s="46"/>
      <c r="C27" s="11" t="s">
        <v>240</v>
      </c>
      <c r="H27" s="30">
        <f>23887+11+1119933+1</f>
        <v>1143832</v>
      </c>
      <c r="I27" s="27"/>
      <c r="J27" s="30">
        <f>34500-10184+1106497</f>
        <v>1130813</v>
      </c>
    </row>
    <row r="28" spans="1:10" ht="13.5" customHeight="1">
      <c r="A28" s="46"/>
      <c r="C28" s="11" t="s">
        <v>56</v>
      </c>
      <c r="H28" s="30">
        <v>134965</v>
      </c>
      <c r="I28" s="27"/>
      <c r="J28" s="30">
        <v>101308</v>
      </c>
    </row>
    <row r="29" spans="1:10" ht="13.5" customHeight="1">
      <c r="A29" s="46"/>
      <c r="C29" s="11" t="s">
        <v>57</v>
      </c>
      <c r="H29" s="33">
        <v>43290</v>
      </c>
      <c r="I29" s="27"/>
      <c r="J29" s="33">
        <v>54591</v>
      </c>
    </row>
    <row r="30" spans="1:10" ht="2.25" customHeight="1">
      <c r="A30" s="46"/>
      <c r="H30" s="27"/>
      <c r="I30" s="27"/>
      <c r="J30" s="27"/>
    </row>
    <row r="31" spans="1:10" ht="12.75" customHeight="1">
      <c r="A31" s="46"/>
      <c r="H31" s="33">
        <f>SUM(H25:H29)</f>
        <v>1344030</v>
      </c>
      <c r="I31" s="27"/>
      <c r="J31" s="33">
        <f>SUM(J25:J29)</f>
        <v>1306632</v>
      </c>
    </row>
    <row r="32" spans="1:10" ht="2.25" customHeight="1">
      <c r="A32" s="46"/>
      <c r="H32" s="27"/>
      <c r="I32" s="27"/>
      <c r="J32" s="27"/>
    </row>
    <row r="33" spans="1:10" ht="13.5" customHeight="1">
      <c r="A33" s="24">
        <v>7</v>
      </c>
      <c r="B33" s="11" t="s">
        <v>58</v>
      </c>
      <c r="H33" s="27"/>
      <c r="I33" s="27"/>
      <c r="J33" s="27"/>
    </row>
    <row r="34" spans="1:10" ht="13.5" customHeight="1">
      <c r="A34" s="46"/>
      <c r="C34" s="11" t="s">
        <v>241</v>
      </c>
      <c r="H34" s="30">
        <v>24002</v>
      </c>
      <c r="I34" s="27"/>
      <c r="J34" s="30">
        <v>22764</v>
      </c>
    </row>
    <row r="35" spans="1:10" ht="13.5" customHeight="1">
      <c r="A35" s="46"/>
      <c r="C35" s="11" t="s">
        <v>242</v>
      </c>
      <c r="H35" s="30">
        <f>354517+246+4+12963-65767+751349</f>
        <v>1053312</v>
      </c>
      <c r="I35" s="27"/>
      <c r="J35" s="30">
        <f>396634-22764+1074</f>
        <v>374944</v>
      </c>
    </row>
    <row r="36" spans="1:10" ht="13.5" customHeight="1">
      <c r="A36" s="46"/>
      <c r="C36" s="11" t="s">
        <v>174</v>
      </c>
      <c r="H36" s="30">
        <v>6745</v>
      </c>
      <c r="I36" s="27"/>
      <c r="J36" s="30">
        <v>7125</v>
      </c>
    </row>
    <row r="37" spans="1:10" ht="13.5" customHeight="1">
      <c r="A37" s="46"/>
      <c r="C37" s="11" t="s">
        <v>59</v>
      </c>
      <c r="H37" s="30">
        <v>17823</v>
      </c>
      <c r="I37" s="27"/>
      <c r="J37" s="30">
        <v>14360</v>
      </c>
    </row>
    <row r="38" spans="1:10" ht="13.5" customHeight="1">
      <c r="A38" s="46"/>
      <c r="C38" s="11" t="s">
        <v>60</v>
      </c>
      <c r="H38" s="32">
        <v>100545</v>
      </c>
      <c r="I38" s="27"/>
      <c r="J38" s="33">
        <v>100545</v>
      </c>
    </row>
    <row r="39" spans="1:10" ht="2.25" customHeight="1">
      <c r="A39" s="46"/>
      <c r="H39" s="27"/>
      <c r="I39" s="27"/>
      <c r="J39" s="27"/>
    </row>
    <row r="40" spans="1:10" ht="12.75" customHeight="1">
      <c r="A40" s="46"/>
      <c r="H40" s="33">
        <f>SUM(H34:H38)</f>
        <v>1202427</v>
      </c>
      <c r="I40" s="27"/>
      <c r="J40" s="33">
        <f>SUM(J34:J38)</f>
        <v>519738</v>
      </c>
    </row>
    <row r="41" spans="1:10" ht="2.25" customHeight="1">
      <c r="A41" s="46"/>
      <c r="H41" s="27"/>
      <c r="I41" s="27"/>
      <c r="J41" s="27"/>
    </row>
    <row r="42" spans="1:10" ht="12.75" customHeight="1">
      <c r="A42" s="24">
        <v>8</v>
      </c>
      <c r="B42" s="11" t="s">
        <v>61</v>
      </c>
      <c r="H42" s="33">
        <f>H31-H40</f>
        <v>141603</v>
      </c>
      <c r="I42" s="27"/>
      <c r="J42" s="33">
        <f>J31-J40</f>
        <v>786894</v>
      </c>
    </row>
    <row r="43" spans="1:10" ht="6" customHeight="1">
      <c r="A43" s="46"/>
      <c r="H43" s="27"/>
      <c r="I43" s="27"/>
      <c r="J43" s="27"/>
    </row>
    <row r="44" spans="1:10" ht="12.75" customHeight="1" thickBot="1">
      <c r="A44" s="46"/>
      <c r="H44" s="25">
        <f>SUM(H18:H22)+H42</f>
        <v>924815</v>
      </c>
      <c r="I44" s="27"/>
      <c r="J44" s="25">
        <f>SUM(J18:J22)+J42</f>
        <v>1572661</v>
      </c>
    </row>
    <row r="45" spans="1:10" ht="6" customHeight="1" thickTop="1">
      <c r="A45" s="46"/>
      <c r="H45" s="27"/>
      <c r="I45" s="27"/>
      <c r="J45" s="27"/>
    </row>
    <row r="46" spans="1:10" ht="13.5" customHeight="1">
      <c r="A46" s="24">
        <v>9</v>
      </c>
      <c r="B46" s="11" t="s">
        <v>62</v>
      </c>
      <c r="H46" s="30">
        <v>586547</v>
      </c>
      <c r="I46" s="27"/>
      <c r="J46" s="30">
        <v>584878</v>
      </c>
    </row>
    <row r="47" spans="1:10" ht="13.5" customHeight="1">
      <c r="A47" s="46"/>
      <c r="B47" s="11" t="s">
        <v>63</v>
      </c>
      <c r="H47" s="27"/>
      <c r="I47" s="27"/>
      <c r="J47" s="27"/>
    </row>
    <row r="48" spans="1:10" ht="13.5" customHeight="1">
      <c r="A48" s="46"/>
      <c r="C48" s="11" t="s">
        <v>64</v>
      </c>
      <c r="H48" s="39">
        <v>147222</v>
      </c>
      <c r="I48" s="27"/>
      <c r="J48" s="39">
        <v>144180</v>
      </c>
    </row>
    <row r="49" spans="1:10" ht="13.5" customHeight="1">
      <c r="A49" s="46"/>
      <c r="C49" s="11" t="s">
        <v>65</v>
      </c>
      <c r="H49" s="40">
        <v>438522</v>
      </c>
      <c r="I49" s="27"/>
      <c r="J49" s="40">
        <v>1122921</v>
      </c>
    </row>
    <row r="50" spans="1:10" ht="13.5" customHeight="1">
      <c r="A50" s="46"/>
      <c r="C50" s="11" t="s">
        <v>87</v>
      </c>
      <c r="H50" s="62">
        <f>148225-H48</f>
        <v>1003</v>
      </c>
      <c r="I50" s="27"/>
      <c r="J50" s="62">
        <v>1230</v>
      </c>
    </row>
    <row r="51" spans="1:10" ht="2.25" customHeight="1">
      <c r="A51" s="46"/>
      <c r="H51" s="27"/>
      <c r="I51" s="27"/>
      <c r="J51"/>
    </row>
    <row r="52" spans="1:10" ht="12.75" customHeight="1">
      <c r="A52" s="46"/>
      <c r="H52" s="33">
        <f>SUM(H48:H50)</f>
        <v>586747</v>
      </c>
      <c r="I52" s="27"/>
      <c r="J52" s="33">
        <f>SUM(J48:J50)</f>
        <v>1268331</v>
      </c>
    </row>
    <row r="53" spans="1:10" ht="14.25" customHeight="1">
      <c r="A53" s="46"/>
      <c r="B53" s="23" t="s">
        <v>88</v>
      </c>
      <c r="H53" s="30">
        <f>H46+H52</f>
        <v>1173294</v>
      </c>
      <c r="I53" s="27"/>
      <c r="J53" s="30">
        <f>J46+J52</f>
        <v>1853209</v>
      </c>
    </row>
    <row r="54" spans="1:10" ht="3" customHeight="1">
      <c r="A54" s="46"/>
      <c r="B54" s="11"/>
      <c r="H54" s="30"/>
      <c r="I54" s="27"/>
      <c r="J54" s="30"/>
    </row>
    <row r="55" spans="1:10" ht="13.5" customHeight="1">
      <c r="A55" s="46">
        <v>10</v>
      </c>
      <c r="B55" s="11" t="s">
        <v>89</v>
      </c>
      <c r="H55" s="43">
        <v>-194706</v>
      </c>
      <c r="I55" s="27"/>
      <c r="J55" s="43">
        <v>-162993</v>
      </c>
    </row>
    <row r="56" spans="1:10" ht="3" customHeight="1">
      <c r="A56" s="46"/>
      <c r="B56" s="11"/>
      <c r="H56" s="30"/>
      <c r="I56" s="27"/>
      <c r="J56" s="30"/>
    </row>
    <row r="57" spans="1:10" ht="13.5" customHeight="1">
      <c r="A57" s="46"/>
      <c r="B57" s="11" t="s">
        <v>90</v>
      </c>
      <c r="H57" s="30">
        <f>+H53+H55</f>
        <v>978588</v>
      </c>
      <c r="I57" s="27"/>
      <c r="J57" s="30">
        <f>+J53+J55</f>
        <v>1690216</v>
      </c>
    </row>
    <row r="58" spans="1:10" ht="3" customHeight="1">
      <c r="A58" s="46"/>
      <c r="B58" s="11"/>
      <c r="H58" s="30"/>
      <c r="I58" s="27"/>
      <c r="J58" s="30"/>
    </row>
    <row r="59" spans="1:10" ht="13.5" customHeight="1">
      <c r="A59" s="46">
        <v>11</v>
      </c>
      <c r="B59" s="11" t="s">
        <v>224</v>
      </c>
      <c r="H59" s="30">
        <v>65767</v>
      </c>
      <c r="I59" s="27"/>
      <c r="J59" s="30">
        <v>0</v>
      </c>
    </row>
    <row r="60" spans="1:10" ht="13.5" customHeight="1">
      <c r="A60" s="44">
        <v>12</v>
      </c>
      <c r="B60" s="11" t="s">
        <v>66</v>
      </c>
      <c r="H60" s="30">
        <v>-155804</v>
      </c>
      <c r="I60" s="27"/>
      <c r="J60" s="30">
        <v>-152585</v>
      </c>
    </row>
    <row r="61" spans="1:10" ht="13.5" customHeight="1">
      <c r="A61" s="44">
        <v>13</v>
      </c>
      <c r="B61" s="11" t="s">
        <v>67</v>
      </c>
      <c r="H61" s="26">
        <f>1680+31023</f>
        <v>32703</v>
      </c>
      <c r="I61" s="127"/>
      <c r="J61" s="26">
        <f>35030-3652</f>
        <v>31378</v>
      </c>
    </row>
    <row r="62" spans="1:10" ht="13.5" customHeight="1">
      <c r="A62" s="44">
        <v>14</v>
      </c>
      <c r="B62" s="11" t="s">
        <v>138</v>
      </c>
      <c r="H62" s="43">
        <v>3561</v>
      </c>
      <c r="I62" s="27"/>
      <c r="J62" s="43">
        <v>3652</v>
      </c>
    </row>
    <row r="63" spans="1:10" ht="15.75" thickBot="1">
      <c r="A63" s="46"/>
      <c r="H63" s="25">
        <f>SUM(H57:H62)</f>
        <v>924815</v>
      </c>
      <c r="I63" s="27"/>
      <c r="J63" s="25">
        <f>SUM(J57:J62)</f>
        <v>1572661</v>
      </c>
    </row>
    <row r="64" spans="1:10" ht="5.25" customHeight="1" thickTop="1">
      <c r="A64" s="46"/>
      <c r="H64" s="27"/>
      <c r="I64" s="27"/>
      <c r="J64" s="27"/>
    </row>
    <row r="65" spans="1:10" ht="12.75" customHeight="1" thickBot="1">
      <c r="A65" s="44">
        <v>15</v>
      </c>
      <c r="B65" s="11" t="s">
        <v>68</v>
      </c>
      <c r="H65" s="25">
        <f>+(H57-H22)/(H46-31754)*100</f>
        <v>60.786815983619114</v>
      </c>
      <c r="I65" s="27"/>
      <c r="J65" s="25">
        <f>+(J57-J22)/(J46-26292)*100</f>
        <v>187.63001578986942</v>
      </c>
    </row>
    <row r="66" spans="8:10" ht="4.5" customHeight="1" thickTop="1">
      <c r="H66" s="27"/>
      <c r="I66" s="27"/>
      <c r="J66" s="27"/>
    </row>
    <row r="67" spans="1:10" ht="12.75" customHeight="1" thickBot="1">
      <c r="A67" s="9">
        <v>16</v>
      </c>
      <c r="B67" s="9" t="s">
        <v>91</v>
      </c>
      <c r="H67" s="25">
        <f>+H57/(H46-31754)*100</f>
        <v>176.38795010030768</v>
      </c>
      <c r="J67" s="25">
        <f>+J57/(J46-26292)*100</f>
        <v>302.5883212253798</v>
      </c>
    </row>
    <row r="68" ht="13.5" customHeight="1" thickTop="1">
      <c r="J68" s="119" t="s">
        <v>109</v>
      </c>
    </row>
    <row r="69" spans="6:10" ht="15">
      <c r="F69" s="9" t="s">
        <v>76</v>
      </c>
      <c r="H69" s="63">
        <f>+H63-H44</f>
        <v>0</v>
      </c>
      <c r="J69" s="63">
        <f>+J63-J44</f>
        <v>0</v>
      </c>
    </row>
    <row r="76" ht="12" customHeight="1"/>
    <row r="211" ht="12" customHeight="1"/>
    <row r="213" ht="8.25" customHeight="1"/>
    <row r="216" ht="8.25" customHeight="1"/>
    <row r="225" spans="2:10" ht="15">
      <c r="B225" s="6"/>
      <c r="C225" s="6"/>
      <c r="D225" s="6"/>
      <c r="E225" s="6"/>
      <c r="F225" s="6"/>
      <c r="G225" s="6"/>
      <c r="H225" s="6"/>
      <c r="I225" s="6"/>
      <c r="J225" s="6"/>
    </row>
    <row r="226" ht="10.5" customHeight="1"/>
    <row r="229" ht="10.5" customHeight="1"/>
  </sheetData>
  <printOptions/>
  <pageMargins left="0.6" right="0.24" top="0.25" bottom="0.01" header="0.22" footer="0.2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124">
      <selection activeCell="C94" sqref="C94"/>
    </sheetView>
  </sheetViews>
  <sheetFormatPr defaultColWidth="9.33203125" defaultRowHeight="12.75"/>
  <cols>
    <col min="1" max="1" width="1.66796875" style="0" customWidth="1"/>
    <col min="2" max="2" width="3.33203125" style="0" customWidth="1"/>
    <col min="3" max="3" width="12.5" style="0" customWidth="1"/>
    <col min="4" max="4" width="11.33203125" style="0" customWidth="1"/>
    <col min="5" max="5" width="14.83203125" style="0" customWidth="1"/>
    <col min="6" max="6" width="15" style="0" customWidth="1"/>
    <col min="7" max="7" width="16" style="0" customWidth="1"/>
    <col min="8" max="8" width="1.171875" style="0" customWidth="1"/>
    <col min="9" max="9" width="10.16015625" style="0" customWidth="1"/>
    <col min="10" max="10" width="1.171875" style="0" customWidth="1"/>
    <col min="11" max="11" width="14.66015625" style="0" customWidth="1"/>
    <col min="12" max="12" width="15.5" style="0" customWidth="1"/>
    <col min="13" max="13" width="1.3359375" style="0" customWidth="1"/>
    <col min="14" max="14" width="11" style="0" customWidth="1"/>
    <col min="15" max="15" width="1.0078125" style="0" customWidth="1"/>
  </cols>
  <sheetData>
    <row r="1" spans="1:12" ht="15">
      <c r="A1" s="48"/>
      <c r="B1" s="49"/>
      <c r="C1" s="50"/>
      <c r="D1" s="49"/>
      <c r="E1" s="51"/>
      <c r="F1" s="50"/>
      <c r="G1" s="50"/>
      <c r="H1" s="50"/>
      <c r="I1" s="50"/>
      <c r="J1" s="47"/>
      <c r="K1" s="52"/>
      <c r="L1" s="50"/>
    </row>
    <row r="2" spans="1:12" ht="15">
      <c r="A2" s="48"/>
      <c r="B2" s="49"/>
      <c r="C2" s="50"/>
      <c r="D2" s="49"/>
      <c r="E2" s="51"/>
      <c r="F2" s="50"/>
      <c r="G2" s="50"/>
      <c r="H2" s="50"/>
      <c r="I2" s="50"/>
      <c r="J2" s="47"/>
      <c r="K2" s="52"/>
      <c r="L2" s="50"/>
    </row>
    <row r="3" spans="1:12" ht="15">
      <c r="A3" s="48"/>
      <c r="B3" s="49"/>
      <c r="C3" s="50"/>
      <c r="D3" s="49"/>
      <c r="E3" s="51"/>
      <c r="F3" s="50"/>
      <c r="G3" s="50"/>
      <c r="H3" s="50"/>
      <c r="I3" s="50"/>
      <c r="J3" s="47"/>
      <c r="K3" s="52"/>
      <c r="L3" s="50"/>
    </row>
    <row r="4" spans="1:12" ht="15">
      <c r="A4" s="48"/>
      <c r="B4" s="49"/>
      <c r="C4" s="50"/>
      <c r="D4" s="49"/>
      <c r="E4" s="51"/>
      <c r="F4" s="50"/>
      <c r="G4" s="50"/>
      <c r="H4" s="50"/>
      <c r="I4" s="50"/>
      <c r="J4" s="47"/>
      <c r="K4" s="52"/>
      <c r="L4" s="50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61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6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117"/>
      <c r="K9" s="117"/>
      <c r="L9" s="117"/>
    </row>
    <row r="10" spans="1:12" ht="15">
      <c r="A10" s="9"/>
      <c r="B10" s="9"/>
      <c r="C10" s="9"/>
      <c r="D10" s="9"/>
      <c r="E10" s="9"/>
      <c r="F10" s="9"/>
      <c r="G10" s="9"/>
      <c r="H10" s="9"/>
      <c r="I10" s="111"/>
      <c r="J10" s="111"/>
      <c r="K10" s="111"/>
      <c r="L10" s="117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111"/>
      <c r="L11" s="9"/>
    </row>
    <row r="12" spans="1:12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ht="15">
      <c r="A14" s="90" t="s">
        <v>166</v>
      </c>
    </row>
    <row r="15" spans="1:12" ht="7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</row>
    <row r="16" spans="1:12" ht="15">
      <c r="A16" s="11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111"/>
      <c r="L16" s="9"/>
    </row>
    <row r="17" spans="1:12" ht="15">
      <c r="A17" s="11" t="s">
        <v>2</v>
      </c>
      <c r="B17" s="9"/>
      <c r="C17" s="9"/>
      <c r="D17" s="9"/>
      <c r="E17" s="9"/>
      <c r="F17" s="9"/>
      <c r="G17" s="9"/>
      <c r="H17" s="9"/>
      <c r="I17" s="9"/>
      <c r="J17" s="9"/>
      <c r="K17" s="137"/>
      <c r="L17" s="9"/>
    </row>
    <row r="18" spans="1:12" ht="15">
      <c r="A18" s="11" t="s">
        <v>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1" t="s">
        <v>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1" t="s">
        <v>5</v>
      </c>
    </row>
    <row r="20" spans="1:12" ht="15">
      <c r="A20" s="11" t="s">
        <v>82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7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53" t="s">
        <v>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9"/>
    </row>
    <row r="23" spans="1:12" ht="15">
      <c r="A23" s="54" t="s">
        <v>167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</row>
    <row r="24" spans="1:12" ht="15">
      <c r="A24" s="55" t="s">
        <v>168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9"/>
    </row>
    <row r="25" spans="1:12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9"/>
    </row>
    <row r="26" spans="1:12" ht="15">
      <c r="A26" s="53" t="s">
        <v>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9"/>
    </row>
    <row r="27" spans="1:12" ht="9.75" customHeight="1">
      <c r="A27" s="9"/>
      <c r="B27" s="9"/>
      <c r="C27" s="9"/>
      <c r="D27" s="9"/>
      <c r="E27" s="9"/>
      <c r="F27" s="9"/>
      <c r="G27" s="9"/>
      <c r="H27" s="104"/>
      <c r="I27" s="104"/>
      <c r="J27" s="9"/>
      <c r="K27" s="9"/>
      <c r="L27" s="9"/>
    </row>
    <row r="28" spans="1:14" ht="15">
      <c r="A28" s="6"/>
      <c r="B28" s="6"/>
      <c r="C28" s="6"/>
      <c r="D28" s="6"/>
      <c r="E28" s="6"/>
      <c r="F28" s="56" t="s">
        <v>7</v>
      </c>
      <c r="G28" s="12"/>
      <c r="H28" s="102"/>
      <c r="I28" s="105"/>
      <c r="J28" s="9"/>
      <c r="K28" s="164" t="s">
        <v>83</v>
      </c>
      <c r="L28" s="165"/>
      <c r="M28" s="165"/>
      <c r="N28" s="166"/>
    </row>
    <row r="29" spans="1:14" ht="15" customHeight="1">
      <c r="A29" s="6"/>
      <c r="B29" s="6"/>
      <c r="C29" s="6"/>
      <c r="D29" s="6"/>
      <c r="E29" s="6"/>
      <c r="F29" s="14" t="s">
        <v>8</v>
      </c>
      <c r="G29" s="15" t="s">
        <v>9</v>
      </c>
      <c r="H29" s="15"/>
      <c r="I29" s="106"/>
      <c r="J29" s="15"/>
      <c r="K29" s="77" t="s">
        <v>8</v>
      </c>
      <c r="L29" s="15" t="s">
        <v>9</v>
      </c>
      <c r="M29" s="66"/>
      <c r="N29" s="78"/>
    </row>
    <row r="30" spans="1:14" ht="15" customHeight="1">
      <c r="A30" s="6"/>
      <c r="B30" s="6"/>
      <c r="C30" s="6"/>
      <c r="D30" s="6"/>
      <c r="E30" s="6"/>
      <c r="F30" s="14" t="s">
        <v>10</v>
      </c>
      <c r="G30" s="15" t="s">
        <v>10</v>
      </c>
      <c r="H30" s="15"/>
      <c r="I30" s="106"/>
      <c r="J30" s="15"/>
      <c r="K30" s="77" t="s">
        <v>10</v>
      </c>
      <c r="L30" s="15" t="s">
        <v>10</v>
      </c>
      <c r="M30" s="66"/>
      <c r="N30" s="78"/>
    </row>
    <row r="31" spans="1:14" ht="15" customHeight="1">
      <c r="A31" s="6"/>
      <c r="B31" s="6"/>
      <c r="C31" s="6"/>
      <c r="D31" s="6"/>
      <c r="E31" s="6"/>
      <c r="F31" s="14" t="s">
        <v>11</v>
      </c>
      <c r="G31" s="15" t="s">
        <v>12</v>
      </c>
      <c r="H31" s="15"/>
      <c r="I31" s="106"/>
      <c r="J31" s="15"/>
      <c r="K31" s="77" t="s">
        <v>13</v>
      </c>
      <c r="L31" s="15" t="s">
        <v>12</v>
      </c>
      <c r="M31" s="66"/>
      <c r="N31" s="78"/>
    </row>
    <row r="32" spans="1:14" ht="15" customHeight="1">
      <c r="A32" s="6"/>
      <c r="B32" s="6"/>
      <c r="C32" s="6"/>
      <c r="D32" s="6"/>
      <c r="E32" s="6"/>
      <c r="F32" s="16"/>
      <c r="G32" s="15" t="s">
        <v>14</v>
      </c>
      <c r="H32" s="15"/>
      <c r="I32" s="106"/>
      <c r="J32" s="15"/>
      <c r="K32" s="71"/>
      <c r="L32" s="15" t="s">
        <v>14</v>
      </c>
      <c r="M32" s="66"/>
      <c r="N32" s="78"/>
    </row>
    <row r="33" spans="1:14" ht="15" customHeight="1">
      <c r="A33" s="6"/>
      <c r="B33" s="6"/>
      <c r="C33" s="6"/>
      <c r="D33" s="6"/>
      <c r="E33" s="6"/>
      <c r="F33" s="16"/>
      <c r="G33" s="15" t="s">
        <v>11</v>
      </c>
      <c r="H33" s="15"/>
      <c r="I33" s="106"/>
      <c r="J33" s="15"/>
      <c r="K33" s="71"/>
      <c r="L33" s="15" t="s">
        <v>15</v>
      </c>
      <c r="M33" s="66"/>
      <c r="N33" s="78"/>
    </row>
    <row r="34" spans="1:14" ht="15" customHeight="1">
      <c r="A34" s="6"/>
      <c r="B34" s="6"/>
      <c r="C34" s="6"/>
      <c r="D34" s="6"/>
      <c r="E34" s="6"/>
      <c r="F34" s="14" t="s">
        <v>169</v>
      </c>
      <c r="G34" s="15" t="s">
        <v>170</v>
      </c>
      <c r="H34" s="15"/>
      <c r="I34" s="80" t="s">
        <v>80</v>
      </c>
      <c r="J34" s="15"/>
      <c r="K34" s="77" t="s">
        <v>169</v>
      </c>
      <c r="L34" s="15" t="s">
        <v>170</v>
      </c>
      <c r="M34" s="66"/>
      <c r="N34" s="80" t="s">
        <v>80</v>
      </c>
    </row>
    <row r="35" spans="1:14" ht="15" customHeight="1">
      <c r="A35" s="6"/>
      <c r="B35" s="6"/>
      <c r="C35" s="6"/>
      <c r="D35" s="6"/>
      <c r="E35" s="6"/>
      <c r="F35" s="18" t="s">
        <v>16</v>
      </c>
      <c r="G35" s="82" t="s">
        <v>16</v>
      </c>
      <c r="H35" s="82"/>
      <c r="I35" s="83" t="s">
        <v>81</v>
      </c>
      <c r="J35" s="15"/>
      <c r="K35" s="81" t="s">
        <v>16</v>
      </c>
      <c r="L35" s="82" t="s">
        <v>16</v>
      </c>
      <c r="M35" s="69"/>
      <c r="N35" s="83" t="s">
        <v>81</v>
      </c>
    </row>
    <row r="36" spans="1:12" ht="9.75" customHeight="1">
      <c r="A36" s="6"/>
      <c r="B36" s="6"/>
      <c r="C36" s="6"/>
      <c r="D36" s="6"/>
      <c r="E36" s="6"/>
      <c r="F36" s="9"/>
      <c r="G36" s="9"/>
      <c r="H36" s="9"/>
      <c r="I36" s="9"/>
      <c r="J36" s="9"/>
      <c r="K36" s="9"/>
      <c r="L36" s="9"/>
    </row>
    <row r="37" spans="1:14" ht="12.75" customHeight="1" thickBot="1">
      <c r="A37" s="11" t="s">
        <v>17</v>
      </c>
      <c r="B37" s="11" t="s">
        <v>18</v>
      </c>
      <c r="C37" s="11" t="s">
        <v>114</v>
      </c>
      <c r="D37" s="6"/>
      <c r="E37" s="6"/>
      <c r="F37" s="25">
        <f>+K37</f>
        <v>517396</v>
      </c>
      <c r="G37" s="57">
        <f>+L37</f>
        <v>586767</v>
      </c>
      <c r="H37" s="58"/>
      <c r="I37" s="108">
        <f>(+F37-G37)/G37*100</f>
        <v>-11.822580342793646</v>
      </c>
      <c r="J37" s="26"/>
      <c r="K37" s="25">
        <v>517396</v>
      </c>
      <c r="L37" s="57">
        <v>586767</v>
      </c>
      <c r="N37" s="88">
        <f>(+K37-L37)/L37*100</f>
        <v>-11.822580342793646</v>
      </c>
    </row>
    <row r="38" spans="1:14" ht="7.5" customHeight="1" thickTop="1">
      <c r="A38" s="6"/>
      <c r="B38" s="6"/>
      <c r="C38" s="6"/>
      <c r="D38" s="6"/>
      <c r="E38" s="6"/>
      <c r="F38" s="27"/>
      <c r="G38" s="27"/>
      <c r="H38" s="27"/>
      <c r="I38" s="27"/>
      <c r="J38" s="27"/>
      <c r="K38" s="27"/>
      <c r="L38" s="27"/>
      <c r="N38" s="3"/>
    </row>
    <row r="39" spans="1:14" ht="12.75" customHeight="1" thickBot="1">
      <c r="A39" s="6"/>
      <c r="B39" s="11" t="s">
        <v>19</v>
      </c>
      <c r="C39" s="11" t="s">
        <v>20</v>
      </c>
      <c r="D39" s="6"/>
      <c r="E39" s="6"/>
      <c r="F39" s="28">
        <f>+K39</f>
        <v>0</v>
      </c>
      <c r="G39" s="57">
        <f>+L39</f>
        <v>0</v>
      </c>
      <c r="H39" s="58"/>
      <c r="I39" s="108">
        <v>0</v>
      </c>
      <c r="J39" s="29"/>
      <c r="K39" s="28">
        <v>0</v>
      </c>
      <c r="L39" s="57">
        <v>0</v>
      </c>
      <c r="N39" s="88">
        <v>0</v>
      </c>
    </row>
    <row r="40" spans="1:14" ht="7.5" customHeight="1" thickTop="1">
      <c r="A40" s="6"/>
      <c r="B40" s="6"/>
      <c r="C40" s="6"/>
      <c r="D40" s="6"/>
      <c r="E40" s="6"/>
      <c r="F40" s="27"/>
      <c r="G40" s="27"/>
      <c r="H40" s="27"/>
      <c r="I40" s="27"/>
      <c r="J40" s="27"/>
      <c r="K40" s="27"/>
      <c r="L40" s="27"/>
      <c r="N40" s="3"/>
    </row>
    <row r="41" spans="1:14" ht="12.75" customHeight="1" thickBot="1">
      <c r="A41" s="6"/>
      <c r="B41" s="11" t="s">
        <v>21</v>
      </c>
      <c r="C41" s="11" t="s">
        <v>115</v>
      </c>
      <c r="D41" s="6"/>
      <c r="E41" s="6"/>
      <c r="F41" s="25">
        <f>+K41</f>
        <v>16452</v>
      </c>
      <c r="G41" s="57">
        <f>+L41</f>
        <v>20929</v>
      </c>
      <c r="H41" s="58"/>
      <c r="I41" s="108">
        <f>(+F41-G41)/G41*100</f>
        <v>-21.391370825170817</v>
      </c>
      <c r="J41" s="26"/>
      <c r="K41" s="25">
        <v>16452</v>
      </c>
      <c r="L41" s="57">
        <v>20929</v>
      </c>
      <c r="N41" s="88">
        <f>(+K41-L41)/L41*100</f>
        <v>-21.391370825170817</v>
      </c>
    </row>
    <row r="42" spans="1:12" ht="7.5" customHeight="1" thickTop="1">
      <c r="A42" s="6"/>
      <c r="B42" s="6"/>
      <c r="C42" s="6"/>
      <c r="D42" s="6"/>
      <c r="E42" s="6"/>
      <c r="F42" s="27"/>
      <c r="G42" s="27"/>
      <c r="H42" s="27"/>
      <c r="I42" s="27"/>
      <c r="J42" s="27"/>
      <c r="K42" s="27"/>
      <c r="L42" s="27"/>
    </row>
    <row r="43" spans="1:12" ht="12.75" customHeight="1">
      <c r="A43" s="11" t="s">
        <v>22</v>
      </c>
      <c r="B43" s="11" t="s">
        <v>18</v>
      </c>
      <c r="C43" s="75" t="s">
        <v>116</v>
      </c>
      <c r="D43" s="6"/>
      <c r="E43" s="6"/>
      <c r="F43" s="27"/>
      <c r="G43" s="27"/>
      <c r="H43" s="27"/>
      <c r="I43" s="27"/>
      <c r="J43" s="27"/>
      <c r="K43" s="27"/>
      <c r="L43" s="27"/>
    </row>
    <row r="44" spans="1:12" ht="12.75" customHeight="1">
      <c r="A44" s="6"/>
      <c r="B44" s="6"/>
      <c r="C44" s="11" t="s">
        <v>117</v>
      </c>
      <c r="D44" s="6"/>
      <c r="E44" s="6"/>
      <c r="F44" s="27"/>
      <c r="G44" s="27"/>
      <c r="H44" s="27"/>
      <c r="I44" s="27"/>
      <c r="J44" s="27"/>
      <c r="K44" s="27"/>
      <c r="L44" s="27"/>
    </row>
    <row r="45" spans="1:12" ht="12.75" customHeight="1">
      <c r="A45" s="6"/>
      <c r="B45" s="6"/>
      <c r="C45" s="11" t="s">
        <v>23</v>
      </c>
      <c r="D45" s="6"/>
      <c r="E45" s="6"/>
      <c r="F45" s="27"/>
      <c r="G45" s="27"/>
      <c r="H45" s="27"/>
      <c r="I45" s="27"/>
      <c r="J45" s="27"/>
      <c r="K45" s="27"/>
      <c r="L45" s="27"/>
    </row>
    <row r="46" spans="1:14" ht="12.75" customHeight="1">
      <c r="A46" s="6"/>
      <c r="B46" s="6"/>
      <c r="C46" s="11" t="s">
        <v>24</v>
      </c>
      <c r="D46" s="6"/>
      <c r="E46" s="6"/>
      <c r="F46" s="30">
        <f>+K46</f>
        <v>100015</v>
      </c>
      <c r="G46" s="58">
        <f>+L46</f>
        <v>109596</v>
      </c>
      <c r="H46" s="58"/>
      <c r="I46" s="109">
        <f>(+F46-G46)/G46*100</f>
        <v>-8.742107376181613</v>
      </c>
      <c r="J46" s="30"/>
      <c r="K46" s="30">
        <v>100015</v>
      </c>
      <c r="L46" s="58">
        <v>109596</v>
      </c>
      <c r="N46" s="84">
        <f>(+K46-L46)/L46*100</f>
        <v>-8.742107376181613</v>
      </c>
    </row>
    <row r="47" spans="1:14" ht="7.5" customHeight="1">
      <c r="A47" s="6"/>
      <c r="B47" s="6"/>
      <c r="C47" s="6"/>
      <c r="D47" s="6"/>
      <c r="E47" s="6"/>
      <c r="F47" s="27"/>
      <c r="G47" s="27"/>
      <c r="H47" s="27"/>
      <c r="I47" s="27"/>
      <c r="J47" s="27"/>
      <c r="K47" s="27"/>
      <c r="L47" s="27"/>
      <c r="N47" s="84"/>
    </row>
    <row r="48" spans="1:14" ht="12.75" customHeight="1">
      <c r="A48" s="6"/>
      <c r="B48" s="11" t="s">
        <v>19</v>
      </c>
      <c r="C48" s="11" t="s">
        <v>118</v>
      </c>
      <c r="D48" s="6"/>
      <c r="E48" s="6"/>
      <c r="F48" s="30">
        <f>+K48</f>
        <v>-100</v>
      </c>
      <c r="G48" s="58">
        <f>+L48</f>
        <v>-295</v>
      </c>
      <c r="H48" s="58"/>
      <c r="I48" s="109">
        <f>(+F48-G48)/G48*100</f>
        <v>-66.10169491525424</v>
      </c>
      <c r="J48" s="31"/>
      <c r="K48" s="30">
        <v>-100</v>
      </c>
      <c r="L48" s="58">
        <v>-295</v>
      </c>
      <c r="N48" s="84">
        <f>(+K48-L48)/L48*100</f>
        <v>-66.10169491525424</v>
      </c>
    </row>
    <row r="49" spans="1:14" ht="7.5" customHeight="1">
      <c r="A49" s="6"/>
      <c r="B49" s="6"/>
      <c r="C49" s="6"/>
      <c r="D49" s="6"/>
      <c r="E49" s="6"/>
      <c r="F49" s="27"/>
      <c r="G49" s="27"/>
      <c r="H49" s="27"/>
      <c r="I49" s="27"/>
      <c r="J49" s="27"/>
      <c r="K49" s="27"/>
      <c r="L49" s="27"/>
      <c r="N49" s="84"/>
    </row>
    <row r="50" spans="1:14" ht="12.75" customHeight="1">
      <c r="A50" s="6"/>
      <c r="B50" s="11" t="s">
        <v>21</v>
      </c>
      <c r="C50" s="11" t="s">
        <v>25</v>
      </c>
      <c r="D50" s="6"/>
      <c r="E50" s="6"/>
      <c r="F50" s="26">
        <f>+K50</f>
        <v>-3116</v>
      </c>
      <c r="G50" s="58">
        <f>+L50</f>
        <v>-2952</v>
      </c>
      <c r="H50" s="58"/>
      <c r="I50" s="109">
        <f>(+F50-G50)/G50*100</f>
        <v>5.555555555555555</v>
      </c>
      <c r="J50" s="30"/>
      <c r="K50" s="26">
        <v>-3116</v>
      </c>
      <c r="L50" s="58">
        <v>-2952</v>
      </c>
      <c r="N50" s="89">
        <f>(+K50-L50)/L50*100</f>
        <v>5.555555555555555</v>
      </c>
    </row>
    <row r="51" spans="1:14" ht="7.5" customHeight="1">
      <c r="A51" s="6"/>
      <c r="B51" s="11"/>
      <c r="C51" s="11"/>
      <c r="D51" s="6"/>
      <c r="E51" s="6"/>
      <c r="F51" s="26"/>
      <c r="G51" s="58"/>
      <c r="H51" s="58"/>
      <c r="I51" s="58"/>
      <c r="J51" s="30"/>
      <c r="K51" s="26"/>
      <c r="L51" s="58"/>
      <c r="N51" s="89"/>
    </row>
    <row r="52" spans="1:14" ht="12.75" customHeight="1">
      <c r="A52" s="6"/>
      <c r="B52" s="11" t="s">
        <v>26</v>
      </c>
      <c r="C52" s="11" t="s">
        <v>27</v>
      </c>
      <c r="D52" s="6"/>
      <c r="E52" s="6"/>
      <c r="F52" s="32">
        <f>+K52</f>
        <v>0</v>
      </c>
      <c r="G52" s="59">
        <f>+L52</f>
        <v>0</v>
      </c>
      <c r="H52" s="58"/>
      <c r="I52" s="110">
        <v>0</v>
      </c>
      <c r="J52" s="29"/>
      <c r="K52" s="32">
        <v>0</v>
      </c>
      <c r="L52" s="59">
        <v>0</v>
      </c>
      <c r="N52" s="85">
        <v>0</v>
      </c>
    </row>
    <row r="53" spans="1:12" ht="7.5" customHeight="1">
      <c r="A53" s="6"/>
      <c r="B53" s="6"/>
      <c r="C53" s="6"/>
      <c r="D53" s="6"/>
      <c r="E53" s="6"/>
      <c r="F53" s="27"/>
      <c r="G53" s="27"/>
      <c r="H53" s="27"/>
      <c r="I53" s="27"/>
      <c r="J53" s="27"/>
      <c r="K53" s="27"/>
      <c r="L53" s="27"/>
    </row>
    <row r="54" spans="1:12" ht="12.75" customHeight="1">
      <c r="A54" s="6"/>
      <c r="B54" s="11" t="s">
        <v>28</v>
      </c>
      <c r="C54" s="11" t="s">
        <v>119</v>
      </c>
      <c r="D54" s="6"/>
      <c r="E54" s="6"/>
      <c r="F54" s="27"/>
      <c r="G54" s="27"/>
      <c r="H54" s="27"/>
      <c r="I54" s="27"/>
      <c r="J54" s="27"/>
      <c r="K54" s="27"/>
      <c r="L54" s="27"/>
    </row>
    <row r="55" spans="1:14" ht="12.75" customHeight="1">
      <c r="A55" s="6"/>
      <c r="B55" s="6"/>
      <c r="C55" s="11" t="s">
        <v>29</v>
      </c>
      <c r="D55" s="6"/>
      <c r="E55" s="6"/>
      <c r="F55" s="30">
        <f>SUM(F46:F52)</f>
        <v>96799</v>
      </c>
      <c r="G55" s="30">
        <f>SUM(G46:G52)</f>
        <v>106349</v>
      </c>
      <c r="H55" s="30"/>
      <c r="I55" s="109">
        <f>(+F55-G55)/G55*100</f>
        <v>-8.979868169893464</v>
      </c>
      <c r="J55" s="30"/>
      <c r="K55" s="30">
        <f>SUM(K46:K52)</f>
        <v>96799</v>
      </c>
      <c r="L55" s="30">
        <f>SUM(L46:L52)</f>
        <v>106349</v>
      </c>
      <c r="N55" s="84">
        <f>(+K55-L55)/L55*100</f>
        <v>-8.979868169893464</v>
      </c>
    </row>
    <row r="56" spans="1:14" ht="7.5" customHeight="1">
      <c r="A56" s="6"/>
      <c r="B56" s="9"/>
      <c r="C56" s="9"/>
      <c r="D56" s="9"/>
      <c r="E56" s="9"/>
      <c r="F56" s="27"/>
      <c r="G56" s="27"/>
      <c r="H56" s="27"/>
      <c r="I56" s="27"/>
      <c r="J56" s="27"/>
      <c r="K56" s="27"/>
      <c r="L56" s="27"/>
      <c r="N56" s="84"/>
    </row>
    <row r="57" spans="1:14" ht="12.75" customHeight="1">
      <c r="A57" s="6"/>
      <c r="B57" s="11" t="s">
        <v>30</v>
      </c>
      <c r="C57" s="11" t="s">
        <v>120</v>
      </c>
      <c r="D57" s="9"/>
      <c r="E57" s="9"/>
      <c r="F57" s="27"/>
      <c r="J57" s="27"/>
      <c r="K57" s="27"/>
      <c r="L57" s="27"/>
      <c r="N57" s="84"/>
    </row>
    <row r="58" spans="1:14" ht="12.75" customHeight="1">
      <c r="A58" s="9"/>
      <c r="B58" s="9"/>
      <c r="C58" s="11" t="s">
        <v>121</v>
      </c>
      <c r="D58" s="9"/>
      <c r="E58" s="9"/>
      <c r="F58" s="33">
        <f>+K58</f>
        <v>0</v>
      </c>
      <c r="G58" s="59">
        <f>+L58</f>
        <v>0</v>
      </c>
      <c r="H58" s="58"/>
      <c r="I58" s="110">
        <v>0</v>
      </c>
      <c r="J58" s="26"/>
      <c r="K58" s="33">
        <v>0</v>
      </c>
      <c r="L58" s="59">
        <v>0</v>
      </c>
      <c r="N58" s="85">
        <v>0</v>
      </c>
    </row>
    <row r="59" spans="1:12" ht="15">
      <c r="A59" s="9"/>
      <c r="B59" s="9"/>
      <c r="C59" s="9"/>
      <c r="D59" s="9"/>
      <c r="E59" s="9"/>
      <c r="F59" s="27"/>
      <c r="G59" s="27"/>
      <c r="H59" s="27"/>
      <c r="I59" s="27"/>
      <c r="J59" s="27"/>
      <c r="K59" s="27"/>
      <c r="L59" s="27"/>
    </row>
    <row r="61" spans="1:12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N73" s="119" t="s">
        <v>108</v>
      </c>
    </row>
    <row r="74" spans="1:12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9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9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">
      <c r="A81" s="53" t="s">
        <v>86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9"/>
    </row>
    <row r="82" spans="1:12" ht="15">
      <c r="A82" s="54" t="str">
        <f>+A23</f>
        <v>UNAUDITED 1ST QUARTER REPORT ON CONSOLIDATED RESULTS 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9"/>
    </row>
    <row r="83" spans="1:12" ht="15">
      <c r="A83" s="55" t="str">
        <f>+A24</f>
        <v>FOR THE FINANCIAL PERIOD ENDED 31 JULY 2002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9"/>
    </row>
    <row r="84" spans="1:12" ht="9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53" t="s">
        <v>32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9.75" customHeight="1">
      <c r="A86" s="9"/>
      <c r="B86" s="9"/>
      <c r="C86" s="9"/>
      <c r="D86" s="9"/>
      <c r="E86" s="9"/>
      <c r="F86" s="9"/>
      <c r="G86" s="9"/>
      <c r="H86" s="104"/>
      <c r="I86" s="104"/>
      <c r="J86" s="9"/>
      <c r="K86" s="9"/>
      <c r="L86" s="9"/>
    </row>
    <row r="87" spans="1:14" ht="15">
      <c r="A87" s="6"/>
      <c r="B87" s="6"/>
      <c r="C87" s="6"/>
      <c r="D87" s="6"/>
      <c r="E87" s="6"/>
      <c r="F87" s="56" t="s">
        <v>7</v>
      </c>
      <c r="G87" s="13"/>
      <c r="H87" s="102"/>
      <c r="I87" s="105"/>
      <c r="J87" s="9"/>
      <c r="K87" s="161" t="s">
        <v>83</v>
      </c>
      <c r="L87" s="162"/>
      <c r="M87" s="162"/>
      <c r="N87" s="163"/>
    </row>
    <row r="88" spans="1:14" ht="15">
      <c r="A88" s="6"/>
      <c r="B88" s="6"/>
      <c r="C88" s="6"/>
      <c r="D88" s="6"/>
      <c r="E88" s="6"/>
      <c r="F88" s="14" t="s">
        <v>8</v>
      </c>
      <c r="G88" s="15" t="s">
        <v>9</v>
      </c>
      <c r="H88" s="15"/>
      <c r="I88" s="106"/>
      <c r="J88" s="15"/>
      <c r="K88" s="77" t="s">
        <v>8</v>
      </c>
      <c r="L88" s="15" t="s">
        <v>9</v>
      </c>
      <c r="M88" s="66"/>
      <c r="N88" s="78"/>
    </row>
    <row r="89" spans="1:14" ht="15">
      <c r="A89" s="6"/>
      <c r="B89" s="6"/>
      <c r="C89" s="6"/>
      <c r="D89" s="6"/>
      <c r="E89" s="6"/>
      <c r="F89" s="14" t="s">
        <v>10</v>
      </c>
      <c r="G89" s="15" t="s">
        <v>10</v>
      </c>
      <c r="H89" s="15"/>
      <c r="I89" s="106"/>
      <c r="J89" s="15"/>
      <c r="K89" s="77" t="s">
        <v>10</v>
      </c>
      <c r="L89" s="15" t="s">
        <v>10</v>
      </c>
      <c r="M89" s="66"/>
      <c r="N89" s="78"/>
    </row>
    <row r="90" spans="1:14" ht="15">
      <c r="A90" s="6"/>
      <c r="B90" s="6"/>
      <c r="C90" s="6"/>
      <c r="D90" s="6"/>
      <c r="E90" s="6"/>
      <c r="F90" s="14" t="s">
        <v>11</v>
      </c>
      <c r="G90" s="15" t="s">
        <v>12</v>
      </c>
      <c r="H90" s="15"/>
      <c r="I90" s="106"/>
      <c r="J90" s="15"/>
      <c r="K90" s="77" t="s">
        <v>13</v>
      </c>
      <c r="L90" s="15" t="s">
        <v>12</v>
      </c>
      <c r="M90" s="66"/>
      <c r="N90" s="78"/>
    </row>
    <row r="91" spans="1:14" ht="15">
      <c r="A91" s="6"/>
      <c r="B91" s="6"/>
      <c r="C91" s="6"/>
      <c r="D91" s="6"/>
      <c r="E91" s="6"/>
      <c r="F91" s="16"/>
      <c r="G91" s="15" t="s">
        <v>14</v>
      </c>
      <c r="H91" s="15"/>
      <c r="I91" s="106"/>
      <c r="J91" s="15"/>
      <c r="K91" s="71"/>
      <c r="L91" s="15" t="s">
        <v>14</v>
      </c>
      <c r="M91" s="66"/>
      <c r="N91" s="78"/>
    </row>
    <row r="92" spans="1:14" ht="15">
      <c r="A92" s="6"/>
      <c r="B92" s="6"/>
      <c r="C92" s="6"/>
      <c r="D92" s="6"/>
      <c r="E92" s="6"/>
      <c r="F92" s="16"/>
      <c r="G92" s="15" t="s">
        <v>11</v>
      </c>
      <c r="H92" s="15"/>
      <c r="I92" s="106"/>
      <c r="J92" s="15"/>
      <c r="K92" s="71"/>
      <c r="L92" s="15" t="s">
        <v>15</v>
      </c>
      <c r="M92" s="66"/>
      <c r="N92" s="78"/>
    </row>
    <row r="93" spans="1:14" ht="15">
      <c r="A93" s="6"/>
      <c r="B93" s="6"/>
      <c r="C93" s="6"/>
      <c r="D93" s="6"/>
      <c r="E93" s="6"/>
      <c r="F93" s="17" t="str">
        <f>+F34</f>
        <v>31/7/2002</v>
      </c>
      <c r="G93" s="76" t="str">
        <f>+G34</f>
        <v>31/7/2001</v>
      </c>
      <c r="H93" s="76"/>
      <c r="I93" s="80" t="s">
        <v>80</v>
      </c>
      <c r="J93" s="15"/>
      <c r="K93" s="79" t="str">
        <f>+K34</f>
        <v>31/7/2002</v>
      </c>
      <c r="L93" s="76" t="str">
        <f>+L34</f>
        <v>31/7/2001</v>
      </c>
      <c r="M93" s="66"/>
      <c r="N93" s="80" t="s">
        <v>80</v>
      </c>
    </row>
    <row r="94" spans="1:14" ht="15">
      <c r="A94" s="6"/>
      <c r="B94" s="6"/>
      <c r="C94" s="6"/>
      <c r="D94" s="6"/>
      <c r="E94" s="6"/>
      <c r="F94" s="18" t="s">
        <v>16</v>
      </c>
      <c r="G94" s="107" t="s">
        <v>16</v>
      </c>
      <c r="H94" s="82"/>
      <c r="I94" s="83" t="s">
        <v>81</v>
      </c>
      <c r="J94" s="15"/>
      <c r="K94" s="81" t="s">
        <v>16</v>
      </c>
      <c r="L94" s="82" t="s">
        <v>16</v>
      </c>
      <c r="M94" s="69"/>
      <c r="N94" s="83" t="s">
        <v>81</v>
      </c>
    </row>
    <row r="95" spans="1:12" ht="7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 customHeight="1">
      <c r="A96" s="11" t="s">
        <v>22</v>
      </c>
      <c r="B96" s="19" t="s">
        <v>33</v>
      </c>
      <c r="C96" s="19" t="s">
        <v>119</v>
      </c>
      <c r="D96" s="2"/>
      <c r="E96" s="2"/>
      <c r="F96" s="34"/>
      <c r="G96" s="34"/>
      <c r="H96" s="34"/>
      <c r="I96" s="34"/>
      <c r="J96" s="34"/>
      <c r="K96" s="34"/>
      <c r="L96" s="34"/>
    </row>
    <row r="97" spans="1:14" ht="12.75" customHeight="1">
      <c r="A97" s="9"/>
      <c r="B97" s="3"/>
      <c r="C97" s="19" t="s">
        <v>29</v>
      </c>
      <c r="D97" s="2"/>
      <c r="E97" s="2"/>
      <c r="F97" s="35">
        <f>F55+F58</f>
        <v>96799</v>
      </c>
      <c r="G97" s="35">
        <f>G55+G58</f>
        <v>106349</v>
      </c>
      <c r="H97" s="35"/>
      <c r="I97" s="109">
        <f>(+F97-G97)/G97*100</f>
        <v>-8.979868169893464</v>
      </c>
      <c r="J97" s="35"/>
      <c r="K97" s="35">
        <f>K55+K58</f>
        <v>96799</v>
      </c>
      <c r="L97" s="58">
        <f>+L55+L58</f>
        <v>106349</v>
      </c>
      <c r="N97" s="84">
        <f>(+K97-L97)/L97*100</f>
        <v>-8.979868169893464</v>
      </c>
    </row>
    <row r="98" spans="1:14" ht="8.25" customHeight="1">
      <c r="A98" s="9"/>
      <c r="B98" s="3"/>
      <c r="C98" s="3"/>
      <c r="D98" s="3"/>
      <c r="E98" s="3"/>
      <c r="F98" s="36"/>
      <c r="G98" s="36"/>
      <c r="H98" s="36"/>
      <c r="I98" s="36"/>
      <c r="J98" s="36"/>
      <c r="K98" s="36"/>
      <c r="L98" s="36"/>
      <c r="N98" s="84"/>
    </row>
    <row r="99" spans="1:14" ht="12.75" customHeight="1">
      <c r="A99" s="9"/>
      <c r="B99" s="19" t="s">
        <v>34</v>
      </c>
      <c r="C99" s="19" t="s">
        <v>122</v>
      </c>
      <c r="D99" s="3"/>
      <c r="E99" s="3"/>
      <c r="F99" s="37">
        <f>+K99</f>
        <v>-32181</v>
      </c>
      <c r="G99" s="59">
        <f>+L99</f>
        <v>-33154</v>
      </c>
      <c r="H99" s="58"/>
      <c r="I99" s="110">
        <f>(+F99-G99)/G99*100</f>
        <v>-2.934789165711528</v>
      </c>
      <c r="J99" s="38"/>
      <c r="K99" s="37">
        <v>-32181</v>
      </c>
      <c r="L99" s="59">
        <v>-33154</v>
      </c>
      <c r="N99" s="85">
        <f>(+K99-L99)/L99*100</f>
        <v>-2.934789165711528</v>
      </c>
    </row>
    <row r="100" spans="1:14" ht="8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N100" s="84"/>
    </row>
    <row r="101" spans="2:14" ht="12.75" customHeight="1">
      <c r="B101" s="11" t="s">
        <v>35</v>
      </c>
      <c r="C101" s="11" t="s">
        <v>123</v>
      </c>
      <c r="D101" s="9"/>
      <c r="E101" s="9"/>
      <c r="F101" s="9"/>
      <c r="G101" s="9"/>
      <c r="H101" s="9"/>
      <c r="I101" s="9"/>
      <c r="J101" s="9"/>
      <c r="K101" s="9"/>
      <c r="L101" s="9"/>
      <c r="N101" s="84"/>
    </row>
    <row r="102" spans="1:14" ht="12.75" customHeight="1">
      <c r="A102" s="9"/>
      <c r="B102" s="9"/>
      <c r="C102" s="11" t="s">
        <v>36</v>
      </c>
      <c r="D102" s="9"/>
      <c r="E102" s="9"/>
      <c r="F102" s="30">
        <f>F97+F99</f>
        <v>64618</v>
      </c>
      <c r="G102" s="30">
        <f>G97+G99</f>
        <v>73195</v>
      </c>
      <c r="H102" s="30"/>
      <c r="I102" s="109">
        <f>(+F102-G102)/G102*100</f>
        <v>-11.718013525514037</v>
      </c>
      <c r="J102" s="30"/>
      <c r="K102" s="30">
        <f>K97+K99</f>
        <v>64618</v>
      </c>
      <c r="L102" s="58">
        <f>+L97+L99</f>
        <v>73195</v>
      </c>
      <c r="N102" s="84">
        <f>(+K102-L102)/L102*100</f>
        <v>-11.718013525514037</v>
      </c>
    </row>
    <row r="103" spans="1:14" ht="8.25" customHeight="1">
      <c r="A103" s="9"/>
      <c r="B103" s="9"/>
      <c r="C103" s="9"/>
      <c r="D103" s="9"/>
      <c r="E103" s="9"/>
      <c r="F103" s="27"/>
      <c r="G103" s="27"/>
      <c r="H103" s="27"/>
      <c r="I103" s="27"/>
      <c r="J103" s="27"/>
      <c r="K103" s="27"/>
      <c r="L103" s="27"/>
      <c r="N103" s="84"/>
    </row>
    <row r="104" spans="1:14" ht="12.75" customHeight="1">
      <c r="A104" s="9"/>
      <c r="B104" s="9"/>
      <c r="C104" s="11" t="s">
        <v>37</v>
      </c>
      <c r="D104" s="9"/>
      <c r="E104" s="9"/>
      <c r="F104" s="26">
        <f>+K104</f>
        <v>2333</v>
      </c>
      <c r="G104" s="58">
        <f>+L104</f>
        <v>4336</v>
      </c>
      <c r="H104" s="58"/>
      <c r="I104" s="109">
        <f>(+F104-G104)/G104*100</f>
        <v>-46.19464944649446</v>
      </c>
      <c r="J104" s="29"/>
      <c r="K104" s="26">
        <v>2333</v>
      </c>
      <c r="L104" s="58">
        <v>4336</v>
      </c>
      <c r="M104" s="66"/>
      <c r="N104" s="89">
        <f>(+K104-L104)/L104*100</f>
        <v>-46.19464944649446</v>
      </c>
    </row>
    <row r="105" spans="1:14" ht="12.75" customHeight="1">
      <c r="A105" s="9"/>
      <c r="B105" s="9"/>
      <c r="C105" s="9"/>
      <c r="D105" s="9"/>
      <c r="E105" s="9"/>
      <c r="F105" s="27"/>
      <c r="G105" s="27"/>
      <c r="H105" s="27"/>
      <c r="I105" s="27"/>
      <c r="J105" s="27"/>
      <c r="K105" s="27"/>
      <c r="L105" s="27"/>
      <c r="N105" s="84"/>
    </row>
    <row r="106" spans="1:14" ht="12.75" customHeight="1">
      <c r="A106" s="9"/>
      <c r="B106" s="9" t="s">
        <v>38</v>
      </c>
      <c r="C106" s="9" t="s">
        <v>128</v>
      </c>
      <c r="D106" s="9"/>
      <c r="E106" s="9"/>
      <c r="F106" s="27"/>
      <c r="G106" s="27"/>
      <c r="H106" s="27"/>
      <c r="I106" s="27"/>
      <c r="J106" s="27"/>
      <c r="K106" s="27"/>
      <c r="L106" s="27"/>
      <c r="N106" s="84"/>
    </row>
    <row r="107" spans="1:14" ht="12.75" customHeight="1">
      <c r="A107" s="9"/>
      <c r="B107" s="9"/>
      <c r="C107" s="9" t="s">
        <v>129</v>
      </c>
      <c r="D107" s="9"/>
      <c r="E107" s="9"/>
      <c r="F107" s="120" t="s">
        <v>130</v>
      </c>
      <c r="G107" s="120" t="s">
        <v>130</v>
      </c>
      <c r="H107" s="27"/>
      <c r="I107" s="120" t="s">
        <v>130</v>
      </c>
      <c r="J107" s="27"/>
      <c r="K107" s="120" t="s">
        <v>130</v>
      </c>
      <c r="L107" s="120" t="s">
        <v>130</v>
      </c>
      <c r="N107" s="120" t="s">
        <v>130</v>
      </c>
    </row>
    <row r="108" spans="1:14" ht="8.25" customHeight="1">
      <c r="A108" s="9"/>
      <c r="B108" s="9"/>
      <c r="C108" s="9"/>
      <c r="D108" s="9"/>
      <c r="E108" s="9"/>
      <c r="F108" s="27"/>
      <c r="G108" s="27"/>
      <c r="H108" s="27"/>
      <c r="I108" s="27"/>
      <c r="J108" s="27"/>
      <c r="K108" s="27"/>
      <c r="L108" s="27"/>
      <c r="N108" s="84"/>
    </row>
    <row r="109" spans="1:12" ht="12.75" customHeight="1">
      <c r="A109" s="9"/>
      <c r="B109" s="11" t="s">
        <v>39</v>
      </c>
      <c r="C109" s="11" t="s">
        <v>124</v>
      </c>
      <c r="D109" s="9"/>
      <c r="E109" s="9"/>
      <c r="F109" s="27"/>
      <c r="G109" s="27"/>
      <c r="H109" s="27"/>
      <c r="I109" s="27"/>
      <c r="J109" s="27"/>
      <c r="K109" s="27"/>
      <c r="L109" s="27"/>
    </row>
    <row r="110" spans="1:5" ht="12.75" customHeight="1">
      <c r="A110" s="9"/>
      <c r="B110" s="9"/>
      <c r="C110" s="11" t="s">
        <v>125</v>
      </c>
      <c r="D110" s="9"/>
      <c r="E110" s="9"/>
    </row>
    <row r="111" spans="1:14" ht="12.75" customHeight="1">
      <c r="A111" s="9"/>
      <c r="B111" s="9"/>
      <c r="C111" s="11" t="s">
        <v>126</v>
      </c>
      <c r="D111" s="9"/>
      <c r="E111" s="9"/>
      <c r="F111" s="30">
        <f>F102+F104</f>
        <v>66951</v>
      </c>
      <c r="G111" s="30">
        <f>G102+G104</f>
        <v>77531</v>
      </c>
      <c r="H111" s="30"/>
      <c r="I111" s="109">
        <f>(+F111-G111)/G111*100</f>
        <v>-13.646154441449227</v>
      </c>
      <c r="J111" s="30"/>
      <c r="K111" s="30">
        <f>K102+K104</f>
        <v>66951</v>
      </c>
      <c r="L111" s="58">
        <f>+L102+L104</f>
        <v>77531</v>
      </c>
      <c r="N111" s="84">
        <f>(+K111-L111)/L111*100</f>
        <v>-13.646154441449227</v>
      </c>
    </row>
    <row r="112" spans="1:12" ht="7.5" customHeight="1">
      <c r="A112" s="9"/>
      <c r="B112" s="9"/>
      <c r="C112" s="9"/>
      <c r="D112" s="9"/>
      <c r="E112" s="9"/>
      <c r="F112" s="27"/>
      <c r="G112" s="27"/>
      <c r="H112" s="27"/>
      <c r="I112" s="27"/>
      <c r="J112" s="27"/>
      <c r="K112" s="27"/>
      <c r="L112" s="27"/>
    </row>
    <row r="113" spans="1:14" ht="12.75" customHeight="1">
      <c r="A113" s="9"/>
      <c r="B113" s="11" t="s">
        <v>43</v>
      </c>
      <c r="C113" s="11" t="s">
        <v>40</v>
      </c>
      <c r="D113" s="9"/>
      <c r="E113" s="9"/>
      <c r="F113" s="31">
        <f>+K113</f>
        <v>0</v>
      </c>
      <c r="G113" s="58">
        <f>+L113</f>
        <v>0</v>
      </c>
      <c r="H113" s="58"/>
      <c r="I113" s="58">
        <v>0</v>
      </c>
      <c r="J113" s="31"/>
      <c r="K113" s="31">
        <v>0</v>
      </c>
      <c r="L113" s="58">
        <v>0</v>
      </c>
      <c r="N113" s="89">
        <v>0</v>
      </c>
    </row>
    <row r="114" spans="1:14" ht="8.25" customHeight="1">
      <c r="A114" s="9"/>
      <c r="B114" s="9"/>
      <c r="C114" s="9"/>
      <c r="D114" s="9"/>
      <c r="E114" s="9"/>
      <c r="F114" s="27"/>
      <c r="G114" s="27"/>
      <c r="H114" s="27"/>
      <c r="I114" s="27"/>
      <c r="J114" s="27"/>
      <c r="K114" s="27"/>
      <c r="L114" s="27"/>
      <c r="N114" s="86"/>
    </row>
    <row r="115" spans="1:14" ht="12.75" customHeight="1">
      <c r="A115" s="9"/>
      <c r="B115" s="9"/>
      <c r="C115" s="11" t="s">
        <v>37</v>
      </c>
      <c r="D115" s="9"/>
      <c r="E115" s="9"/>
      <c r="F115" s="31">
        <f>+K115</f>
        <v>0</v>
      </c>
      <c r="G115" s="58">
        <f>+L115</f>
        <v>0</v>
      </c>
      <c r="H115" s="58"/>
      <c r="I115" s="58">
        <v>0</v>
      </c>
      <c r="J115" s="31"/>
      <c r="K115" s="31">
        <v>0</v>
      </c>
      <c r="L115" s="58">
        <v>0</v>
      </c>
      <c r="N115" s="89">
        <v>0</v>
      </c>
    </row>
    <row r="116" spans="1:14" ht="7.5" customHeight="1">
      <c r="A116" s="9"/>
      <c r="B116" s="9"/>
      <c r="C116" s="9"/>
      <c r="D116" s="9"/>
      <c r="E116" s="9"/>
      <c r="F116" s="27"/>
      <c r="G116" s="27"/>
      <c r="H116" s="27"/>
      <c r="I116" s="27"/>
      <c r="J116" s="27"/>
      <c r="K116" s="27"/>
      <c r="L116" s="27"/>
      <c r="N116" s="86"/>
    </row>
    <row r="117" spans="1:14" ht="12.75" customHeight="1">
      <c r="A117" s="9"/>
      <c r="B117" s="9"/>
      <c r="C117" s="23" t="s">
        <v>41</v>
      </c>
      <c r="D117" s="9"/>
      <c r="E117" s="9"/>
      <c r="F117" s="27"/>
      <c r="G117" s="27"/>
      <c r="H117" s="27"/>
      <c r="I117" s="27"/>
      <c r="J117" s="27"/>
      <c r="K117" s="27"/>
      <c r="L117" s="27"/>
      <c r="N117" s="86"/>
    </row>
    <row r="118" spans="1:14" ht="12.75" customHeight="1">
      <c r="A118" s="9"/>
      <c r="B118" s="9"/>
      <c r="C118" s="23" t="s">
        <v>42</v>
      </c>
      <c r="D118" s="9"/>
      <c r="E118" s="9"/>
      <c r="F118" s="32">
        <f>+K118</f>
        <v>0</v>
      </c>
      <c r="G118" s="59">
        <f>+L118</f>
        <v>0</v>
      </c>
      <c r="H118" s="58"/>
      <c r="I118" s="59">
        <v>0</v>
      </c>
      <c r="J118" s="29"/>
      <c r="K118" s="32">
        <v>0</v>
      </c>
      <c r="L118" s="59">
        <v>0</v>
      </c>
      <c r="N118" s="85">
        <v>0</v>
      </c>
    </row>
    <row r="119" spans="1:14" ht="7.5" customHeight="1">
      <c r="A119" s="9"/>
      <c r="B119" s="9"/>
      <c r="C119" s="9"/>
      <c r="D119" s="9"/>
      <c r="E119" s="9"/>
      <c r="F119" s="27"/>
      <c r="G119" s="27"/>
      <c r="H119" s="27"/>
      <c r="I119" s="27"/>
      <c r="J119" s="27"/>
      <c r="K119" s="27"/>
      <c r="L119" s="27"/>
      <c r="N119" s="86"/>
    </row>
    <row r="120" spans="1:12" ht="12.75" customHeight="1">
      <c r="A120" s="9"/>
      <c r="B120" s="11" t="s">
        <v>131</v>
      </c>
      <c r="C120" s="11" t="s">
        <v>127</v>
      </c>
      <c r="D120" s="9"/>
      <c r="E120" s="9"/>
      <c r="F120" s="27"/>
      <c r="G120" s="27"/>
      <c r="H120" s="27"/>
      <c r="I120" s="27"/>
      <c r="J120" s="27"/>
      <c r="K120" s="27"/>
      <c r="L120" s="27"/>
    </row>
    <row r="121" spans="1:14" ht="12.75" customHeight="1" thickBot="1">
      <c r="A121" s="9"/>
      <c r="B121" s="9"/>
      <c r="C121" s="23" t="s">
        <v>44</v>
      </c>
      <c r="D121" s="9"/>
      <c r="E121" s="9"/>
      <c r="F121" s="25">
        <f>SUM(F111:F118)</f>
        <v>66951</v>
      </c>
      <c r="G121" s="25">
        <f>SUM(G111:G118)</f>
        <v>77531</v>
      </c>
      <c r="H121" s="26"/>
      <c r="I121" s="108">
        <f>(+F121-G121)/G121*100</f>
        <v>-13.646154441449227</v>
      </c>
      <c r="J121" s="26"/>
      <c r="K121" s="25">
        <f>SUM(K111:K118)</f>
        <v>66951</v>
      </c>
      <c r="L121" s="60">
        <f>SUM(L111:L118)</f>
        <v>77531</v>
      </c>
      <c r="N121" s="88">
        <f>(+K121-L121)/L121*100</f>
        <v>-13.646154441449227</v>
      </c>
    </row>
    <row r="122" spans="1:12" ht="8.25" customHeight="1" thickTop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 customHeight="1">
      <c r="A123" s="11" t="s">
        <v>45</v>
      </c>
      <c r="B123" s="11" t="s">
        <v>18</v>
      </c>
      <c r="C123" s="11" t="s">
        <v>132</v>
      </c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 customHeight="1">
      <c r="A124" s="11"/>
      <c r="B124" s="11"/>
      <c r="C124" s="11" t="s">
        <v>133</v>
      </c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 customHeight="1">
      <c r="A125" s="11"/>
      <c r="B125" s="11"/>
      <c r="C125" s="11" t="s">
        <v>134</v>
      </c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8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4" ht="12.75" customHeight="1">
      <c r="A127" s="9"/>
      <c r="B127" s="9"/>
      <c r="C127" s="23" t="s">
        <v>135</v>
      </c>
      <c r="D127" s="9"/>
      <c r="E127" s="9"/>
      <c r="F127" s="121"/>
      <c r="G127" s="121"/>
      <c r="H127" s="122"/>
      <c r="I127" s="121"/>
      <c r="J127" s="122"/>
      <c r="K127" s="121"/>
      <c r="L127" s="121"/>
      <c r="M127" s="66"/>
      <c r="N127" s="123"/>
    </row>
    <row r="128" spans="1:12" ht="12.75" customHeight="1">
      <c r="A128" s="9"/>
      <c r="B128" s="9"/>
      <c r="C128" s="11" t="s">
        <v>222</v>
      </c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 customHeight="1">
      <c r="A129" s="9"/>
      <c r="B129" s="9"/>
      <c r="C129" s="23" t="s">
        <v>171</v>
      </c>
      <c r="D129" s="9"/>
      <c r="E129" s="9"/>
      <c r="F129" s="9"/>
      <c r="G129" s="9"/>
      <c r="H129" s="9"/>
      <c r="I129" s="9"/>
      <c r="J129" s="9"/>
      <c r="K129" s="9"/>
      <c r="L129" s="9"/>
    </row>
    <row r="130" spans="1:14" ht="12.75" customHeight="1" thickBot="1">
      <c r="A130" s="9"/>
      <c r="B130" s="9"/>
      <c r="C130" s="11" t="s">
        <v>136</v>
      </c>
      <c r="D130" s="9"/>
      <c r="E130" s="9"/>
      <c r="F130" s="139">
        <f>+F121/556497*100</f>
        <v>12.030792618828134</v>
      </c>
      <c r="G130" s="126">
        <f>+G121/565835*100</f>
        <v>13.70205095124904</v>
      </c>
      <c r="H130" s="124"/>
      <c r="I130" s="138">
        <f>(+F130-G130)/G130*100</f>
        <v>-12.197139963696891</v>
      </c>
      <c r="J130" s="9"/>
      <c r="K130" s="139">
        <f>+K121/556497*100</f>
        <v>12.030792618828134</v>
      </c>
      <c r="L130" s="126">
        <v>13.7</v>
      </c>
      <c r="M130" s="125"/>
      <c r="N130" s="140">
        <f>(+K130-L130)/L130*100</f>
        <v>-12.18399548300632</v>
      </c>
    </row>
    <row r="131" spans="1:5" ht="12.75" customHeight="1" thickTop="1">
      <c r="A131" s="9"/>
      <c r="B131" s="9"/>
      <c r="D131" s="9"/>
      <c r="E131" s="9"/>
    </row>
    <row r="132" spans="1:14" ht="8.25" customHeight="1">
      <c r="A132" s="9"/>
      <c r="B132" s="9"/>
      <c r="C132" s="9"/>
      <c r="D132" s="9"/>
      <c r="E132" s="9"/>
      <c r="F132" s="27"/>
      <c r="G132" s="27"/>
      <c r="H132" s="27"/>
      <c r="I132" s="27"/>
      <c r="J132" s="9"/>
      <c r="K132" s="27"/>
      <c r="L132" s="27"/>
      <c r="N132" s="87"/>
    </row>
    <row r="133" spans="1:14" ht="12.75" customHeight="1">
      <c r="A133" s="9"/>
      <c r="B133" s="9"/>
      <c r="C133" s="23" t="s">
        <v>223</v>
      </c>
      <c r="D133" s="9"/>
      <c r="E133" s="9"/>
      <c r="F133" s="27"/>
      <c r="G133" s="27"/>
      <c r="H133" s="27"/>
      <c r="I133" s="27"/>
      <c r="J133" s="9"/>
      <c r="K133" s="27"/>
      <c r="L133" s="27"/>
      <c r="N133" s="87"/>
    </row>
    <row r="134" spans="1:14" ht="12.75" customHeight="1">
      <c r="A134" s="9"/>
      <c r="B134" s="9"/>
      <c r="C134" s="23" t="s">
        <v>172</v>
      </c>
      <c r="D134" s="9"/>
      <c r="E134" s="9"/>
      <c r="F134" s="27"/>
      <c r="G134" s="27"/>
      <c r="H134" s="27"/>
      <c r="I134" s="27"/>
      <c r="J134" s="9"/>
      <c r="K134" s="27"/>
      <c r="L134" s="27"/>
      <c r="N134" s="87"/>
    </row>
    <row r="135" spans="1:14" ht="12.75" customHeight="1" thickBot="1">
      <c r="A135" s="9"/>
      <c r="B135" s="9"/>
      <c r="C135" s="11" t="s">
        <v>85</v>
      </c>
      <c r="D135" s="9"/>
      <c r="E135" s="9"/>
      <c r="F135" s="94">
        <f>+F121/564321*100</f>
        <v>11.863992302253505</v>
      </c>
      <c r="G135" s="94">
        <f>+G121/565835*100</f>
        <v>13.70205095124904</v>
      </c>
      <c r="H135" s="103"/>
      <c r="I135" s="138">
        <f>(+F135-G135)/G135*100</f>
        <v>-13.414478281647192</v>
      </c>
      <c r="K135" s="94">
        <f>+K121/564321*100</f>
        <v>11.863992302253505</v>
      </c>
      <c r="L135" s="94">
        <v>13.7</v>
      </c>
      <c r="N135" s="88">
        <f>(+K135-L135)/L135*100</f>
        <v>-13.40151604194521</v>
      </c>
    </row>
    <row r="136" spans="1:12" ht="12.75" customHeight="1" thickTop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 customHeight="1">
      <c r="A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 customHeight="1">
      <c r="A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ht="12.75" customHeight="1">
      <c r="A139" s="9"/>
    </row>
    <row r="140" spans="1:4" ht="12.75" customHeight="1">
      <c r="A140" s="9"/>
      <c r="D140" s="3"/>
    </row>
    <row r="141" spans="1:4" ht="12.75" customHeight="1">
      <c r="A141" s="9"/>
      <c r="D141" s="3"/>
    </row>
    <row r="142" spans="1:4" ht="12.75" customHeight="1">
      <c r="A142" s="9"/>
      <c r="D142" s="3"/>
    </row>
    <row r="143" spans="1:4" ht="12.75" customHeight="1">
      <c r="A143" s="9"/>
      <c r="D143" s="3"/>
    </row>
    <row r="144" spans="1:4" ht="12.75" customHeight="1">
      <c r="A144" s="9"/>
      <c r="D144" s="3"/>
    </row>
    <row r="145" ht="12.75" customHeight="1">
      <c r="A145" s="9"/>
    </row>
    <row r="146" ht="12.75" customHeight="1">
      <c r="A146" s="9"/>
    </row>
    <row r="147" ht="12.75" customHeight="1">
      <c r="A147" s="9"/>
    </row>
    <row r="148" ht="12.75" customHeight="1">
      <c r="A148" s="9"/>
    </row>
    <row r="149" ht="12.75" customHeight="1">
      <c r="A149" s="9"/>
    </row>
    <row r="150" ht="15">
      <c r="A150" s="9"/>
    </row>
    <row r="151" spans="1:14" ht="15">
      <c r="A151" s="9"/>
      <c r="N151" s="119" t="s">
        <v>31</v>
      </c>
    </row>
  </sheetData>
  <mergeCells count="2">
    <mergeCell ref="K87:N87"/>
    <mergeCell ref="K28:N28"/>
  </mergeCells>
  <printOptions/>
  <pageMargins left="0.6" right="0.24" top="0.25" bottom="0.25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3"/>
  <sheetViews>
    <sheetView tabSelected="1" workbookViewId="0" topLeftCell="A233">
      <selection activeCell="B235" sqref="B235"/>
    </sheetView>
  </sheetViews>
  <sheetFormatPr defaultColWidth="9.33203125" defaultRowHeight="12.75"/>
  <cols>
    <col min="1" max="1" width="7.33203125" style="0" customWidth="1"/>
    <col min="2" max="2" width="8.83203125" style="0" customWidth="1"/>
    <col min="3" max="3" width="7.83203125" style="0" customWidth="1"/>
    <col min="4" max="4" width="8.33203125" style="0" customWidth="1"/>
    <col min="5" max="5" width="7.66015625" style="0" customWidth="1"/>
    <col min="6" max="6" width="11.83203125" style="0" customWidth="1"/>
    <col min="8" max="8" width="13" style="0" customWidth="1"/>
    <col min="9" max="9" width="10.83203125" style="0" customWidth="1"/>
    <col min="10" max="10" width="11.83203125" style="0" customWidth="1"/>
    <col min="11" max="11" width="8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53" t="s">
        <v>86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54" t="s">
        <v>167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55" t="s">
        <v>168</v>
      </c>
      <c r="B8" s="3"/>
      <c r="C8" s="3"/>
      <c r="D8" s="3"/>
      <c r="E8" s="3"/>
      <c r="F8" s="3"/>
      <c r="G8" s="3"/>
      <c r="H8" s="3"/>
      <c r="I8" s="9"/>
      <c r="J8" s="9"/>
    </row>
    <row r="9" spans="1:10" ht="12" customHeight="1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53" t="s">
        <v>69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11" t="s">
        <v>17</v>
      </c>
      <c r="B12" s="11" t="s">
        <v>162</v>
      </c>
      <c r="C12" s="6"/>
      <c r="D12" s="6"/>
      <c r="E12" s="6"/>
      <c r="F12" s="6"/>
      <c r="G12" s="6"/>
      <c r="H12" s="6"/>
      <c r="I12" s="6"/>
      <c r="J12" s="6"/>
    </row>
    <row r="13" spans="1:10" ht="15">
      <c r="A13" s="11"/>
      <c r="B13" s="11" t="s">
        <v>207</v>
      </c>
      <c r="C13" s="6"/>
      <c r="D13" s="6"/>
      <c r="E13" s="6"/>
      <c r="F13" s="6"/>
      <c r="G13" s="6"/>
      <c r="H13" s="6"/>
      <c r="I13" s="6"/>
      <c r="J13" s="6"/>
    </row>
    <row r="14" spans="1:10" ht="15">
      <c r="A14" s="11"/>
      <c r="B14" s="11" t="s">
        <v>208</v>
      </c>
      <c r="C14" s="6"/>
      <c r="D14" s="6"/>
      <c r="E14" s="6"/>
      <c r="F14" s="6"/>
      <c r="G14" s="6"/>
      <c r="H14" s="6"/>
      <c r="I14" s="6"/>
      <c r="J14" s="6"/>
    </row>
    <row r="15" spans="1:10" ht="15">
      <c r="A15" s="9"/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11" t="s">
        <v>22</v>
      </c>
      <c r="B16" s="11" t="s">
        <v>175</v>
      </c>
      <c r="C16" s="9"/>
      <c r="D16" s="9"/>
      <c r="E16" s="9"/>
      <c r="F16" s="9"/>
      <c r="G16" s="9"/>
      <c r="H16" s="9"/>
      <c r="I16" s="9"/>
      <c r="J16" s="9"/>
    </row>
    <row r="17" spans="1:10" ht="15">
      <c r="A17" s="11"/>
      <c r="B17" s="23"/>
      <c r="C17" s="9"/>
      <c r="D17" s="9"/>
      <c r="E17" s="9"/>
      <c r="F17" s="9"/>
      <c r="G17" s="9"/>
      <c r="H17" s="9"/>
      <c r="I17" s="9"/>
      <c r="J17" s="9"/>
    </row>
    <row r="18" spans="1:10" ht="15">
      <c r="A18" s="11" t="s">
        <v>45</v>
      </c>
      <c r="B18" s="23" t="s">
        <v>176</v>
      </c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11" t="s">
        <v>52</v>
      </c>
      <c r="B20" s="23" t="s">
        <v>177</v>
      </c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 t="s">
        <v>163</v>
      </c>
      <c r="C21" s="9"/>
      <c r="D21" s="9"/>
      <c r="E21" s="9"/>
      <c r="F21" s="9"/>
      <c r="G21" s="9"/>
      <c r="H21" s="9"/>
      <c r="I21" s="46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46"/>
      <c r="J22" s="9"/>
    </row>
    <row r="23" spans="1:10" ht="15">
      <c r="A23" s="9"/>
      <c r="B23" s="9"/>
      <c r="C23" s="9"/>
      <c r="D23" s="9"/>
      <c r="E23" s="9"/>
      <c r="F23" s="9"/>
      <c r="G23" s="46" t="s">
        <v>79</v>
      </c>
      <c r="H23" s="9"/>
      <c r="I23" s="46" t="s">
        <v>179</v>
      </c>
      <c r="J23" s="9"/>
    </row>
    <row r="24" spans="1:10" ht="15">
      <c r="A24" s="9"/>
      <c r="B24" s="9"/>
      <c r="C24" s="9"/>
      <c r="D24" s="9"/>
      <c r="E24" s="9"/>
      <c r="F24" s="9"/>
      <c r="G24" s="46" t="s">
        <v>178</v>
      </c>
      <c r="H24" s="9"/>
      <c r="I24" s="133" t="s">
        <v>180</v>
      </c>
      <c r="J24" s="9"/>
    </row>
    <row r="25" spans="1:10" ht="15">
      <c r="A25" s="9"/>
      <c r="B25" s="9"/>
      <c r="C25" s="9"/>
      <c r="D25" s="9"/>
      <c r="E25" s="9"/>
      <c r="F25" s="9"/>
      <c r="G25" s="24" t="s">
        <v>16</v>
      </c>
      <c r="I25" s="24" t="s">
        <v>16</v>
      </c>
      <c r="J25" s="9"/>
    </row>
    <row r="26" spans="1:10" ht="15">
      <c r="A26" s="9"/>
      <c r="B26" s="11" t="s">
        <v>70</v>
      </c>
      <c r="C26" s="9"/>
      <c r="D26" s="9"/>
      <c r="E26" s="9"/>
      <c r="F26" s="9"/>
      <c r="J26" s="9"/>
    </row>
    <row r="27" spans="1:10" ht="15">
      <c r="A27" s="9"/>
      <c r="B27" s="11" t="s">
        <v>92</v>
      </c>
      <c r="C27" s="9"/>
      <c r="D27" s="9"/>
      <c r="E27" s="9"/>
      <c r="F27" s="9"/>
      <c r="G27" s="27">
        <f>+I27</f>
        <v>31205</v>
      </c>
      <c r="I27" s="30">
        <v>31205</v>
      </c>
      <c r="J27" s="9"/>
    </row>
    <row r="28" spans="1:10" ht="15">
      <c r="A28" s="9"/>
      <c r="B28" s="11" t="s">
        <v>93</v>
      </c>
      <c r="C28" s="9"/>
      <c r="D28" s="9"/>
      <c r="E28" s="9"/>
      <c r="F28" s="9"/>
      <c r="G28" s="27">
        <f>+I28</f>
        <v>984</v>
      </c>
      <c r="I28" s="30">
        <v>984</v>
      </c>
      <c r="J28" s="9"/>
    </row>
    <row r="29" spans="1:10" ht="15">
      <c r="A29" s="9"/>
      <c r="B29" s="11" t="s">
        <v>221</v>
      </c>
      <c r="C29" s="9"/>
      <c r="D29" s="9"/>
      <c r="E29" s="9"/>
      <c r="F29" s="9"/>
      <c r="G29" s="27">
        <f>+I29</f>
        <v>-8</v>
      </c>
      <c r="I29" s="30">
        <v>-8</v>
      </c>
      <c r="J29" s="9"/>
    </row>
    <row r="30" spans="1:10" ht="15.75" thickBot="1">
      <c r="A30" s="9"/>
      <c r="B30" s="9"/>
      <c r="C30" s="9"/>
      <c r="D30" s="9"/>
      <c r="E30" s="9"/>
      <c r="F30" s="9"/>
      <c r="G30" s="74">
        <f>SUM(G27:G29)</f>
        <v>32181</v>
      </c>
      <c r="I30" s="45">
        <f>SUM(I27:I29)</f>
        <v>32181</v>
      </c>
      <c r="J30" s="9"/>
    </row>
    <row r="31" spans="1:10" ht="7.5" customHeight="1" thickTop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>
      <c r="A32" s="9"/>
      <c r="B32" s="9" t="s">
        <v>181</v>
      </c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 t="s">
        <v>182</v>
      </c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9" t="s">
        <v>183</v>
      </c>
      <c r="C34" s="9"/>
      <c r="D34" s="9"/>
      <c r="E34" s="9"/>
      <c r="F34" s="9"/>
      <c r="G34" s="9"/>
      <c r="H34" s="9"/>
      <c r="I34" s="9"/>
      <c r="J34" s="9"/>
    </row>
    <row r="35" spans="1:10" ht="1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>
      <c r="A36" s="11">
        <v>5</v>
      </c>
      <c r="B36" s="3" t="s">
        <v>164</v>
      </c>
      <c r="C36" s="3"/>
      <c r="D36" s="9"/>
      <c r="E36" s="9"/>
      <c r="F36" s="9"/>
      <c r="G36" s="9"/>
      <c r="H36" s="9"/>
      <c r="I36" s="9"/>
      <c r="J36" s="9"/>
    </row>
    <row r="37" spans="1:10" ht="15">
      <c r="A37" s="11"/>
      <c r="B37" s="3" t="s">
        <v>184</v>
      </c>
      <c r="C37" s="3"/>
      <c r="D37" s="9"/>
      <c r="E37" s="9"/>
      <c r="F37" s="9"/>
      <c r="G37" s="9"/>
      <c r="H37" s="9"/>
      <c r="I37" s="9"/>
      <c r="J37" s="9"/>
    </row>
    <row r="38" spans="1:10" ht="15">
      <c r="A38" s="11"/>
      <c r="B38" s="3" t="s">
        <v>165</v>
      </c>
      <c r="C38" s="3"/>
      <c r="D38" s="9"/>
      <c r="E38" s="9"/>
      <c r="F38" s="9"/>
      <c r="G38" s="9"/>
      <c r="H38" s="9"/>
      <c r="I38" s="9"/>
      <c r="J38" s="9"/>
    </row>
    <row r="39" spans="1:10" ht="1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>
      <c r="A40" s="11">
        <v>6</v>
      </c>
      <c r="B40" s="3" t="s">
        <v>185</v>
      </c>
      <c r="C40" s="3"/>
      <c r="D40" s="3"/>
      <c r="E40" s="3"/>
      <c r="F40" s="3"/>
      <c r="G40" s="3"/>
      <c r="H40" s="3"/>
      <c r="I40" s="3"/>
      <c r="J40" s="9"/>
    </row>
    <row r="41" spans="1:9" ht="15">
      <c r="A41" s="9"/>
      <c r="B41" s="3" t="s">
        <v>186</v>
      </c>
      <c r="C41" s="3"/>
      <c r="D41" s="3"/>
      <c r="E41" s="3"/>
      <c r="F41" s="3"/>
      <c r="G41" s="3"/>
      <c r="H41" s="3"/>
      <c r="I41" s="3"/>
    </row>
    <row r="43" spans="2:10" ht="15">
      <c r="B43" s="3" t="s">
        <v>187</v>
      </c>
      <c r="C43" s="3"/>
      <c r="D43" s="3"/>
      <c r="E43" s="3"/>
      <c r="F43" s="3"/>
      <c r="G43" s="3"/>
      <c r="H43" s="3"/>
      <c r="I43" s="3"/>
      <c r="J43" s="3"/>
    </row>
    <row r="44" spans="2:10" ht="15">
      <c r="B44" s="3" t="s">
        <v>188</v>
      </c>
      <c r="C44" s="3"/>
      <c r="D44" s="3"/>
      <c r="E44" s="3"/>
      <c r="F44" s="3"/>
      <c r="G44" s="3"/>
      <c r="H44" s="3"/>
      <c r="I44" s="3"/>
      <c r="J44" s="3"/>
    </row>
    <row r="45" spans="2:10" ht="15">
      <c r="B45" s="3"/>
      <c r="C45" s="3"/>
      <c r="D45" s="3"/>
      <c r="E45" s="3"/>
      <c r="F45" s="3"/>
      <c r="G45" s="3"/>
      <c r="H45" s="3"/>
      <c r="I45" s="3"/>
      <c r="J45" s="129" t="s">
        <v>16</v>
      </c>
    </row>
    <row r="46" spans="2:10" ht="15.75" thickBot="1">
      <c r="B46" s="3" t="s">
        <v>156</v>
      </c>
      <c r="C46" s="3"/>
      <c r="D46" s="3"/>
      <c r="E46" s="3"/>
      <c r="F46" s="3"/>
      <c r="G46" s="3"/>
      <c r="H46" s="3"/>
      <c r="I46" s="3"/>
      <c r="J46" s="134">
        <v>3428</v>
      </c>
    </row>
    <row r="47" spans="2:10" ht="16.5" thickBot="1" thickTop="1">
      <c r="B47" s="3" t="s">
        <v>157</v>
      </c>
      <c r="C47" s="3"/>
      <c r="D47" s="3"/>
      <c r="E47" s="3"/>
      <c r="F47" s="3"/>
      <c r="G47" s="3"/>
      <c r="H47" s="3"/>
      <c r="I47" s="3"/>
      <c r="J47" s="135">
        <v>3361</v>
      </c>
    </row>
    <row r="48" spans="2:10" ht="16.5" thickBot="1" thickTop="1">
      <c r="B48" s="3" t="s">
        <v>158</v>
      </c>
      <c r="C48" s="3"/>
      <c r="D48" s="3"/>
      <c r="E48" s="3"/>
      <c r="F48" s="3"/>
      <c r="G48" s="3"/>
      <c r="H48" s="3"/>
      <c r="I48" s="3"/>
      <c r="J48" s="135">
        <v>3471</v>
      </c>
    </row>
    <row r="49" ht="13.5" thickTop="1"/>
    <row r="54" spans="1:10" ht="15">
      <c r="A54" s="11"/>
      <c r="J54" s="118" t="s">
        <v>110</v>
      </c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9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 customHeight="1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53" t="s">
        <v>86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54" t="str">
        <f>+A7</f>
        <v>UNAUDITED 1ST QUARTER REPORT ON CONSOLIDATED RESULTS 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55" t="str">
        <f>+A8</f>
        <v>FOR THE FINANCIAL PERIOD ENDED 31 JULY 2002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9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53" t="s">
        <v>71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5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70">
        <v>7</v>
      </c>
      <c r="B66" s="3" t="s">
        <v>189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3" t="s">
        <v>190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3" t="s">
        <v>191</v>
      </c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5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0" ht="15">
      <c r="A70" s="50">
        <v>8</v>
      </c>
      <c r="B70" s="70" t="s">
        <v>209</v>
      </c>
      <c r="C70" s="2"/>
      <c r="D70" s="2"/>
      <c r="E70" s="2"/>
      <c r="F70" s="2"/>
      <c r="G70" s="2"/>
      <c r="H70" s="2"/>
      <c r="I70" s="2"/>
      <c r="J70" s="2"/>
    </row>
    <row r="71" spans="1:10" ht="15">
      <c r="A71" s="50"/>
      <c r="B71" s="70" t="s">
        <v>210</v>
      </c>
      <c r="C71" s="2"/>
      <c r="D71" s="2"/>
      <c r="E71" s="2"/>
      <c r="F71" s="2"/>
      <c r="G71" s="2"/>
      <c r="H71" s="2"/>
      <c r="I71" s="2"/>
      <c r="J71" s="2"/>
    </row>
    <row r="72" spans="1:10" ht="15">
      <c r="A72" s="50"/>
      <c r="B72" s="70"/>
      <c r="C72" s="2"/>
      <c r="D72" s="2"/>
      <c r="E72" s="2"/>
      <c r="F72" s="2"/>
      <c r="G72" s="2"/>
      <c r="H72" s="2"/>
      <c r="I72" s="2"/>
      <c r="J72" s="2"/>
    </row>
    <row r="73" spans="1:10" ht="15">
      <c r="A73" s="50">
        <v>9</v>
      </c>
      <c r="B73" s="3" t="s">
        <v>230</v>
      </c>
      <c r="C73" s="3"/>
      <c r="D73" s="3"/>
      <c r="E73" s="3"/>
      <c r="F73" s="3"/>
      <c r="G73" s="3"/>
      <c r="H73" s="3"/>
      <c r="I73" s="3"/>
      <c r="J73" s="3"/>
    </row>
    <row r="74" spans="1:10" ht="15">
      <c r="A74" s="9"/>
      <c r="B74" s="3" t="s">
        <v>231</v>
      </c>
      <c r="C74" s="3"/>
      <c r="D74" s="3"/>
      <c r="E74" s="3"/>
      <c r="F74" s="3"/>
      <c r="G74" s="3"/>
      <c r="H74" s="3"/>
      <c r="I74" s="3"/>
      <c r="J74" s="3"/>
    </row>
    <row r="75" spans="1:10" ht="15">
      <c r="A75" s="9"/>
      <c r="B75" s="3" t="s">
        <v>232</v>
      </c>
      <c r="C75" s="3"/>
      <c r="D75" s="3"/>
      <c r="E75" s="3"/>
      <c r="F75" s="3"/>
      <c r="G75" s="3"/>
      <c r="H75" s="3"/>
      <c r="I75" s="3"/>
      <c r="J75" s="3"/>
    </row>
    <row r="76" spans="2:10" ht="15">
      <c r="B76" s="3" t="s">
        <v>233</v>
      </c>
      <c r="C76" s="3"/>
      <c r="D76" s="3"/>
      <c r="E76" s="3"/>
      <c r="F76" s="3"/>
      <c r="G76" s="3"/>
      <c r="H76" s="3"/>
      <c r="I76" s="3"/>
      <c r="J76" s="3"/>
    </row>
    <row r="77" spans="2:10" ht="15">
      <c r="B77" s="3" t="s">
        <v>267</v>
      </c>
      <c r="C77" s="3"/>
      <c r="D77" s="3"/>
      <c r="E77" s="3"/>
      <c r="F77" s="3"/>
      <c r="G77" s="3"/>
      <c r="H77" s="3"/>
      <c r="I77" s="3"/>
      <c r="J77" s="3"/>
    </row>
    <row r="78" spans="2:10" ht="15">
      <c r="B78" s="3"/>
      <c r="C78" s="3"/>
      <c r="D78" s="3"/>
      <c r="E78" s="3"/>
      <c r="F78" s="3"/>
      <c r="G78" s="3"/>
      <c r="H78" s="3"/>
      <c r="I78" s="3"/>
      <c r="J78" s="3"/>
    </row>
    <row r="79" spans="2:30" ht="15">
      <c r="B79" s="3" t="s">
        <v>94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2:30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2:30" ht="15">
      <c r="B81" s="64"/>
      <c r="C81" s="65"/>
      <c r="D81" s="167" t="s">
        <v>95</v>
      </c>
      <c r="E81" s="168"/>
      <c r="F81" s="168"/>
      <c r="G81" s="64"/>
      <c r="H81" s="65"/>
      <c r="I81" s="167" t="s">
        <v>101</v>
      </c>
      <c r="J81" s="17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2:30" ht="15">
      <c r="B82" s="67" t="s">
        <v>96</v>
      </c>
      <c r="C82" s="116"/>
      <c r="D82" s="91" t="s">
        <v>97</v>
      </c>
      <c r="E82" s="91" t="s">
        <v>98</v>
      </c>
      <c r="F82" s="92" t="s">
        <v>99</v>
      </c>
      <c r="G82" s="171" t="s">
        <v>100</v>
      </c>
      <c r="H82" s="170"/>
      <c r="I82" s="169" t="s">
        <v>16</v>
      </c>
      <c r="J82" s="17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2:30" ht="15">
      <c r="B83" s="157" t="s">
        <v>192</v>
      </c>
      <c r="C83" s="97"/>
      <c r="D83" s="148">
        <v>8.48</v>
      </c>
      <c r="E83" s="145">
        <v>9.08</v>
      </c>
      <c r="F83" s="151">
        <v>9.03</v>
      </c>
      <c r="G83" s="64"/>
      <c r="H83" s="98">
        <f>237000+526000+73000+62000+25000+50000+50000+50000</f>
        <v>1073000</v>
      </c>
      <c r="I83" s="64"/>
      <c r="J83" s="154">
        <f>2161+4762+661+558+222+452+450+426</f>
        <v>9692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2:30" ht="15">
      <c r="B84" s="158" t="s">
        <v>193</v>
      </c>
      <c r="C84" s="97"/>
      <c r="D84" s="149" t="s">
        <v>196</v>
      </c>
      <c r="E84" s="146" t="s">
        <v>195</v>
      </c>
      <c r="F84" s="152" t="s">
        <v>199</v>
      </c>
      <c r="G84" s="153"/>
      <c r="H84" s="147">
        <f>958000+200000+100000+100000</f>
        <v>1358000</v>
      </c>
      <c r="I84" s="153"/>
      <c r="J84" s="155">
        <f>7839+835+422+414+1</f>
        <v>9511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2:30" ht="15">
      <c r="B85" s="158" t="s">
        <v>194</v>
      </c>
      <c r="C85" s="97"/>
      <c r="D85" s="149" t="s">
        <v>197</v>
      </c>
      <c r="E85" s="146" t="s">
        <v>198</v>
      </c>
      <c r="F85" s="152" t="s">
        <v>234</v>
      </c>
      <c r="G85" s="142"/>
      <c r="H85" s="156">
        <f>404000+500000+201000+235000+698000+301000+50000+369000+43000+70000+86000+17000+45000+12000</f>
        <v>3031000</v>
      </c>
      <c r="I85" s="142"/>
      <c r="J85" s="143">
        <f>1675+2084+836+962+2933+1271+210+1467+169+274+335+67+179+48</f>
        <v>12510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2:30" ht="15">
      <c r="B86" s="67" t="s">
        <v>160</v>
      </c>
      <c r="C86" s="68"/>
      <c r="D86" s="150"/>
      <c r="E86" s="144"/>
      <c r="F86" s="150"/>
      <c r="G86" s="67"/>
      <c r="H86" s="100">
        <f>SUM(H83:H85)</f>
        <v>5462000</v>
      </c>
      <c r="I86" s="67"/>
      <c r="J86" s="101">
        <f>SUM(J83:J85)</f>
        <v>31713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2:30" ht="15">
      <c r="B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2:30" ht="15">
      <c r="B88" s="3" t="s">
        <v>200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2:30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2:30" ht="15">
      <c r="B90" s="64"/>
      <c r="C90" s="65"/>
      <c r="D90" s="65"/>
      <c r="E90" s="65"/>
      <c r="F90" s="65"/>
      <c r="G90" s="64"/>
      <c r="H90" s="65"/>
      <c r="I90" s="167" t="s">
        <v>107</v>
      </c>
      <c r="J90" s="17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2:30" ht="15">
      <c r="B91" s="67"/>
      <c r="C91" s="68"/>
      <c r="D91" s="68"/>
      <c r="E91" s="68"/>
      <c r="F91" s="116"/>
      <c r="G91" s="169" t="s">
        <v>100</v>
      </c>
      <c r="H91" s="171"/>
      <c r="I91" s="169" t="s">
        <v>16</v>
      </c>
      <c r="J91" s="17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2:30" ht="15">
      <c r="B92" s="99" t="s">
        <v>201</v>
      </c>
      <c r="C92" s="97"/>
      <c r="D92" s="97"/>
      <c r="E92" s="97"/>
      <c r="F92" s="97"/>
      <c r="G92" s="64"/>
      <c r="H92" s="98">
        <v>26292000</v>
      </c>
      <c r="I92" s="114"/>
      <c r="J92" s="113">
        <v>162993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2:30" ht="15">
      <c r="B93" s="99" t="s">
        <v>159</v>
      </c>
      <c r="C93" s="97"/>
      <c r="D93" s="97"/>
      <c r="E93" s="97"/>
      <c r="F93" s="97"/>
      <c r="G93" s="67"/>
      <c r="H93" s="100">
        <f>+H86</f>
        <v>5462000</v>
      </c>
      <c r="I93" s="115"/>
      <c r="J93" s="101">
        <f>+J86</f>
        <v>31713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ht="15">
      <c r="B94" s="67" t="s">
        <v>202</v>
      </c>
      <c r="C94" s="68"/>
      <c r="D94" s="68"/>
      <c r="E94" s="68"/>
      <c r="F94" s="68"/>
      <c r="G94" s="115"/>
      <c r="H94" s="100">
        <f>+H92+H93</f>
        <v>31754000</v>
      </c>
      <c r="I94" s="115"/>
      <c r="J94" s="101">
        <f>+J92+J93</f>
        <v>194706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1:30" ht="15"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2:30" ht="15">
      <c r="B96" s="3" t="s">
        <v>203</v>
      </c>
      <c r="C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:30" ht="15">
      <c r="B97" s="3" t="s">
        <v>204</v>
      </c>
      <c r="C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1:14" ht="15">
      <c r="K98" s="3"/>
      <c r="L98" s="3"/>
      <c r="M98" s="3"/>
      <c r="N98" s="3"/>
    </row>
    <row r="99" spans="1:14" ht="15">
      <c r="A99" s="70">
        <v>10</v>
      </c>
      <c r="B99" s="3" t="s">
        <v>205</v>
      </c>
      <c r="C99" s="3"/>
      <c r="D99" s="3"/>
      <c r="E99" s="3"/>
      <c r="F99" s="3"/>
      <c r="G99" s="3"/>
      <c r="H99" s="3"/>
      <c r="K99" s="3"/>
      <c r="L99" s="3"/>
      <c r="M99" s="3"/>
      <c r="N99" s="3"/>
    </row>
    <row r="100" spans="2:14" ht="15">
      <c r="B100" s="3" t="s">
        <v>216</v>
      </c>
      <c r="C100" s="3"/>
      <c r="D100" s="3"/>
      <c r="E100" s="3"/>
      <c r="F100" s="3"/>
      <c r="G100" s="3"/>
      <c r="H100" s="3"/>
      <c r="K100" s="3"/>
      <c r="L100" s="3"/>
      <c r="M100" s="3"/>
      <c r="N100" s="3"/>
    </row>
    <row r="101" spans="2:14" ht="15">
      <c r="B101" s="3" t="s">
        <v>217</v>
      </c>
      <c r="C101" s="3"/>
      <c r="D101" s="3"/>
      <c r="E101" s="3"/>
      <c r="F101" s="3"/>
      <c r="G101" s="3"/>
      <c r="H101" s="3"/>
      <c r="K101" s="3"/>
      <c r="L101" s="3"/>
      <c r="M101" s="3"/>
      <c r="N101" s="3"/>
    </row>
    <row r="102" spans="11:14" ht="15">
      <c r="K102" s="3"/>
      <c r="L102" s="3"/>
      <c r="M102" s="3"/>
      <c r="N102" s="3"/>
    </row>
    <row r="103" spans="11:14" ht="15">
      <c r="K103" s="3"/>
      <c r="L103" s="3"/>
      <c r="M103" s="3"/>
      <c r="N103" s="3"/>
    </row>
    <row r="104" spans="11:14" ht="15">
      <c r="K104" s="3"/>
      <c r="L104" s="3"/>
      <c r="M104" s="3"/>
      <c r="N104" s="3"/>
    </row>
    <row r="105" spans="11:14" ht="15">
      <c r="K105" s="3"/>
      <c r="L105" s="3"/>
      <c r="M105" s="3"/>
      <c r="N105" s="3"/>
    </row>
    <row r="106" spans="2:10" ht="15">
      <c r="B106" s="3"/>
      <c r="C106" s="3"/>
      <c r="D106" s="3"/>
      <c r="E106" s="3"/>
      <c r="F106" s="3"/>
      <c r="G106" s="3"/>
      <c r="H106" s="3"/>
      <c r="I106" s="3"/>
      <c r="J106" s="118" t="s">
        <v>111</v>
      </c>
    </row>
    <row r="107" spans="2:10" ht="15">
      <c r="B107" s="3"/>
      <c r="C107" s="3"/>
      <c r="D107" s="3"/>
      <c r="E107" s="3"/>
      <c r="F107" s="3"/>
      <c r="G107" s="3"/>
      <c r="H107" s="3"/>
      <c r="I107" s="3"/>
      <c r="J107" s="118"/>
    </row>
    <row r="108" spans="2:10" ht="15">
      <c r="B108" s="3"/>
      <c r="C108" s="3"/>
      <c r="D108" s="3"/>
      <c r="E108" s="3"/>
      <c r="F108" s="3"/>
      <c r="G108" s="3"/>
      <c r="H108" s="3"/>
      <c r="I108" s="3"/>
      <c r="J108" s="118"/>
    </row>
    <row r="109" spans="2:10" ht="15">
      <c r="B109" s="3"/>
      <c r="C109" s="3"/>
      <c r="D109" s="3"/>
      <c r="E109" s="3"/>
      <c r="F109" s="3"/>
      <c r="G109" s="3"/>
      <c r="H109" s="3"/>
      <c r="I109" s="3"/>
      <c r="J109" s="118"/>
    </row>
    <row r="110" spans="2:10" ht="15">
      <c r="B110" s="3"/>
      <c r="C110" s="3"/>
      <c r="D110" s="3"/>
      <c r="E110" s="3"/>
      <c r="F110" s="3"/>
      <c r="G110" s="3"/>
      <c r="H110" s="3"/>
      <c r="I110" s="3"/>
      <c r="J110" s="118"/>
    </row>
    <row r="111" spans="2:10" ht="15"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53" t="s">
        <v>86</v>
      </c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54" t="str">
        <f>+A61</f>
        <v>UNAUDITED 1ST QUARTER REPORT ON CONSOLIDATED RESULTS </v>
      </c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55" t="str">
        <f>+A62</f>
        <v>FOR THE FINANCIAL PERIOD ENDED 31 JULY 2002</v>
      </c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53" t="s">
        <v>71</v>
      </c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"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128" t="s">
        <v>139</v>
      </c>
      <c r="B118" s="3" t="s">
        <v>206</v>
      </c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9"/>
      <c r="B119" s="3" t="s">
        <v>140</v>
      </c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9"/>
      <c r="B120" s="3"/>
      <c r="C120" s="3"/>
      <c r="D120" s="3"/>
      <c r="E120" s="3"/>
      <c r="F120" s="3"/>
      <c r="G120" s="3"/>
      <c r="H120" s="129" t="s">
        <v>141</v>
      </c>
      <c r="I120" s="3"/>
      <c r="J120" s="129" t="s">
        <v>16</v>
      </c>
    </row>
    <row r="121" spans="1:10" ht="15">
      <c r="A121" s="9"/>
      <c r="B121" s="42" t="s">
        <v>142</v>
      </c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9"/>
      <c r="B122" s="3" t="s">
        <v>143</v>
      </c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9"/>
      <c r="B123" s="3" t="s">
        <v>252</v>
      </c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9"/>
      <c r="B124" s="3" t="s">
        <v>250</v>
      </c>
      <c r="D124" s="3"/>
      <c r="E124" s="3"/>
      <c r="F124" s="3"/>
      <c r="G124" s="3"/>
      <c r="H124" s="130">
        <v>30000</v>
      </c>
      <c r="I124" s="98"/>
      <c r="J124" s="130">
        <f>+H124*3.8</f>
        <v>114000</v>
      </c>
    </row>
    <row r="125" spans="1:10" ht="15">
      <c r="A125" s="9"/>
      <c r="B125" s="3" t="s">
        <v>254</v>
      </c>
      <c r="D125" s="3"/>
      <c r="E125" s="3"/>
      <c r="F125" s="3"/>
      <c r="G125" s="3"/>
      <c r="H125" s="131">
        <v>-6667</v>
      </c>
      <c r="I125" s="36"/>
      <c r="J125" s="131">
        <f>+H125*3.8</f>
        <v>-25334.6</v>
      </c>
    </row>
    <row r="126" spans="1:10" ht="15">
      <c r="A126" s="9"/>
      <c r="B126" s="3" t="s">
        <v>251</v>
      </c>
      <c r="C126" s="3"/>
      <c r="D126" s="3"/>
      <c r="E126" s="3"/>
      <c r="F126" s="3"/>
      <c r="G126" s="3"/>
      <c r="H126" s="136">
        <f>+H124+H125</f>
        <v>23333</v>
      </c>
      <c r="I126" s="36"/>
      <c r="J126" s="136">
        <f>+J124+J125</f>
        <v>88665.4</v>
      </c>
    </row>
    <row r="127" spans="1:10" ht="15">
      <c r="A127" s="9"/>
      <c r="B127" s="42"/>
      <c r="C127" s="3"/>
      <c r="D127" s="3"/>
      <c r="E127" s="3"/>
      <c r="F127" s="3"/>
      <c r="G127" s="3"/>
      <c r="H127" s="36"/>
      <c r="I127" s="36"/>
      <c r="J127" s="36"/>
    </row>
    <row r="128" spans="1:10" ht="15">
      <c r="A128" s="9"/>
      <c r="B128" s="3" t="s">
        <v>144</v>
      </c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9"/>
      <c r="B129" s="3" t="s">
        <v>253</v>
      </c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9"/>
      <c r="B130" s="3" t="s">
        <v>255</v>
      </c>
      <c r="D130" s="3"/>
      <c r="E130" s="3"/>
      <c r="F130" s="3"/>
      <c r="G130" s="3"/>
      <c r="H130" s="130">
        <v>2015</v>
      </c>
      <c r="I130" s="36"/>
      <c r="J130" s="130">
        <f>+H130*3.8</f>
        <v>7657</v>
      </c>
    </row>
    <row r="131" spans="1:10" ht="15">
      <c r="A131" s="9"/>
      <c r="B131" s="3" t="s">
        <v>257</v>
      </c>
      <c r="D131" s="3"/>
      <c r="E131" s="3"/>
      <c r="F131" s="3"/>
      <c r="G131" s="3"/>
      <c r="H131" s="131">
        <v>-185</v>
      </c>
      <c r="I131" s="36"/>
      <c r="J131" s="131">
        <f>+H131*3.8</f>
        <v>-703</v>
      </c>
    </row>
    <row r="132" spans="1:10" ht="15">
      <c r="A132" s="9"/>
      <c r="B132" s="3" t="s">
        <v>256</v>
      </c>
      <c r="D132" s="3"/>
      <c r="E132" s="3"/>
      <c r="F132" s="3"/>
      <c r="G132" s="3"/>
      <c r="H132" s="36">
        <f>+H130+H131</f>
        <v>1830</v>
      </c>
      <c r="I132" s="36"/>
      <c r="J132" s="36">
        <f>ROUND(+J130+J131,0)</f>
        <v>6954</v>
      </c>
    </row>
    <row r="133" spans="1:10" ht="15.75" thickBot="1">
      <c r="A133" s="9"/>
      <c r="B133" s="3" t="s">
        <v>145</v>
      </c>
      <c r="C133" s="3"/>
      <c r="D133" s="3"/>
      <c r="E133" s="3"/>
      <c r="F133" s="3"/>
      <c r="G133" s="3"/>
      <c r="H133" s="132">
        <f>+H126+H132</f>
        <v>25163</v>
      </c>
      <c r="I133" s="36"/>
      <c r="J133" s="132">
        <f>+J126+J132</f>
        <v>95619.4</v>
      </c>
    </row>
    <row r="134" spans="1:10" ht="15.75" thickTop="1">
      <c r="A134" s="9"/>
      <c r="B134" s="3"/>
      <c r="C134" s="3"/>
      <c r="D134" s="3"/>
      <c r="E134" s="3"/>
      <c r="F134" s="3"/>
      <c r="G134" s="3"/>
      <c r="H134" s="36"/>
      <c r="I134" s="36"/>
      <c r="J134" s="36"/>
    </row>
    <row r="135" spans="1:10" ht="15">
      <c r="A135" s="9"/>
      <c r="B135" s="3" t="s">
        <v>149</v>
      </c>
      <c r="C135" s="3"/>
      <c r="D135" s="3"/>
      <c r="E135" s="3"/>
      <c r="F135" s="3"/>
      <c r="G135" s="3"/>
      <c r="H135" s="36"/>
      <c r="I135" s="36"/>
      <c r="J135" s="36"/>
    </row>
    <row r="136" spans="2:10" ht="15"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11">
        <v>12</v>
      </c>
      <c r="B137" s="23" t="s">
        <v>151</v>
      </c>
      <c r="C137" s="9"/>
      <c r="D137" s="3"/>
      <c r="E137" s="3"/>
      <c r="F137" s="3"/>
      <c r="G137" s="3"/>
      <c r="H137" s="36"/>
      <c r="I137" s="36"/>
      <c r="J137" s="3"/>
    </row>
    <row r="138" spans="1:10" ht="15">
      <c r="A138" s="11"/>
      <c r="B138" s="11" t="s">
        <v>154</v>
      </c>
      <c r="C138" s="9"/>
      <c r="D138" s="3"/>
      <c r="E138" s="3"/>
      <c r="F138" s="3"/>
      <c r="G138" s="3"/>
      <c r="H138" s="36"/>
      <c r="I138" s="36"/>
      <c r="J138" s="3"/>
    </row>
    <row r="139" spans="4:10" ht="15">
      <c r="D139" s="3"/>
      <c r="E139" s="3"/>
      <c r="F139" s="3"/>
      <c r="G139" s="3"/>
      <c r="H139" s="36"/>
      <c r="I139" s="36"/>
      <c r="J139" s="3"/>
    </row>
    <row r="140" spans="1:10" ht="15">
      <c r="A140" s="11">
        <v>13</v>
      </c>
      <c r="B140" s="3" t="s">
        <v>102</v>
      </c>
      <c r="C140" s="3"/>
      <c r="D140" s="3"/>
      <c r="E140" s="3"/>
      <c r="F140" s="3"/>
      <c r="G140" s="3"/>
      <c r="H140" s="36"/>
      <c r="I140" s="36"/>
      <c r="J140" s="3"/>
    </row>
    <row r="141" spans="1:10" ht="15">
      <c r="A141" s="11"/>
      <c r="B141" s="19" t="s">
        <v>152</v>
      </c>
      <c r="C141" s="3"/>
      <c r="D141" s="3"/>
      <c r="E141" s="3"/>
      <c r="F141" s="3"/>
      <c r="G141" s="3"/>
      <c r="H141" s="36"/>
      <c r="I141" s="36"/>
      <c r="J141" s="3"/>
    </row>
    <row r="142" spans="2:10" ht="15"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11">
        <v>14</v>
      </c>
      <c r="B143" s="11" t="s">
        <v>219</v>
      </c>
      <c r="C143" s="9"/>
      <c r="D143" s="9"/>
      <c r="E143" s="9"/>
      <c r="F143" s="9"/>
      <c r="G143" s="9"/>
      <c r="H143" s="9"/>
      <c r="I143" s="9"/>
      <c r="J143" s="9"/>
    </row>
    <row r="144" spans="1:10" ht="15">
      <c r="A144" s="11"/>
      <c r="B144" s="11" t="s">
        <v>220</v>
      </c>
      <c r="C144" s="9"/>
      <c r="D144" s="9"/>
      <c r="E144" s="9"/>
      <c r="F144" s="9"/>
      <c r="G144" s="9"/>
      <c r="H144" s="9"/>
      <c r="I144" s="9"/>
      <c r="J144" s="9"/>
    </row>
    <row r="145" spans="1:10" ht="15">
      <c r="A145" s="9"/>
      <c r="B145" s="9"/>
      <c r="C145" s="9"/>
      <c r="D145" s="9"/>
      <c r="E145" s="9"/>
      <c r="F145" s="9"/>
      <c r="G145" s="9"/>
      <c r="H145" s="24" t="s">
        <v>218</v>
      </c>
      <c r="I145" s="9"/>
      <c r="J145" s="24" t="s">
        <v>72</v>
      </c>
    </row>
    <row r="146" spans="1:10" ht="15">
      <c r="A146" s="9"/>
      <c r="B146" s="9"/>
      <c r="C146" s="9"/>
      <c r="D146" s="9"/>
      <c r="E146" s="9"/>
      <c r="F146" s="41" t="s">
        <v>114</v>
      </c>
      <c r="G146" s="42"/>
      <c r="H146" s="41" t="s">
        <v>73</v>
      </c>
      <c r="I146" s="42"/>
      <c r="J146" s="41" t="s">
        <v>74</v>
      </c>
    </row>
    <row r="147" spans="1:10" ht="15">
      <c r="A147" s="9"/>
      <c r="B147" s="9"/>
      <c r="C147" s="9"/>
      <c r="D147" s="9"/>
      <c r="E147" s="9"/>
      <c r="F147" s="24" t="s">
        <v>16</v>
      </c>
      <c r="G147" s="9"/>
      <c r="H147" s="24" t="s">
        <v>16</v>
      </c>
      <c r="I147" s="9"/>
      <c r="J147" s="24" t="s">
        <v>16</v>
      </c>
    </row>
    <row r="148" spans="1:10" ht="4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5">
      <c r="A149" s="9"/>
      <c r="B149" s="11" t="s">
        <v>104</v>
      </c>
      <c r="C149" s="9"/>
      <c r="D149" s="9"/>
      <c r="E149" s="9"/>
      <c r="F149" s="30">
        <v>514396</v>
      </c>
      <c r="G149" s="27"/>
      <c r="H149" s="30">
        <v>88176</v>
      </c>
      <c r="I149" s="27"/>
      <c r="J149" s="30">
        <v>691641</v>
      </c>
    </row>
    <row r="150" spans="1:10" ht="15">
      <c r="A150" s="9"/>
      <c r="B150" s="11" t="s">
        <v>77</v>
      </c>
      <c r="C150" s="9"/>
      <c r="D150" s="9"/>
      <c r="E150" s="9"/>
      <c r="F150" s="31">
        <f>150+2850</f>
        <v>3000</v>
      </c>
      <c r="G150" s="27"/>
      <c r="H150" s="30">
        <f>13353-132-4499-99</f>
        <v>8623</v>
      </c>
      <c r="I150" s="27"/>
      <c r="J150" s="30">
        <f>84447+1351385-231</f>
        <v>1435601</v>
      </c>
    </row>
    <row r="151" spans="1:10" ht="15.75" thickBot="1">
      <c r="A151" s="9"/>
      <c r="B151" s="9"/>
      <c r="C151" s="9"/>
      <c r="D151" s="9"/>
      <c r="E151" s="9"/>
      <c r="F151" s="93">
        <f>SUM(F149:F150)</f>
        <v>517396</v>
      </c>
      <c r="G151" s="27"/>
      <c r="H151" s="93">
        <f>SUM(H149:H150)</f>
        <v>96799</v>
      </c>
      <c r="I151" s="27"/>
      <c r="J151" s="93">
        <f>SUM(J149:J150)</f>
        <v>2127242</v>
      </c>
    </row>
    <row r="152" spans="2:10" ht="15.75" thickTop="1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">
      <c r="B153" s="9" t="s">
        <v>146</v>
      </c>
      <c r="C153" s="9"/>
      <c r="D153" s="9"/>
      <c r="E153" s="9"/>
      <c r="F153" s="9"/>
      <c r="G153" s="9"/>
      <c r="H153" s="9"/>
      <c r="I153" s="9"/>
      <c r="J153" s="9"/>
    </row>
    <row r="154" spans="2:10" ht="6" customHeight="1">
      <c r="B154" s="9"/>
      <c r="C154" s="9"/>
      <c r="D154" s="9"/>
      <c r="E154" s="9"/>
      <c r="F154" s="9"/>
      <c r="G154" s="9"/>
      <c r="H154" s="9"/>
      <c r="I154" s="9"/>
      <c r="J154" s="9"/>
    </row>
    <row r="155" spans="2:10" ht="15">
      <c r="B155" s="9" t="s">
        <v>105</v>
      </c>
      <c r="C155" s="9"/>
      <c r="D155" s="9"/>
      <c r="E155" s="9"/>
      <c r="F155" s="27">
        <v>508660</v>
      </c>
      <c r="G155" s="27"/>
      <c r="H155" s="27">
        <v>98506</v>
      </c>
      <c r="I155" s="27"/>
      <c r="J155" s="27">
        <v>1958168</v>
      </c>
    </row>
    <row r="156" spans="2:10" ht="15">
      <c r="B156" s="11" t="s">
        <v>106</v>
      </c>
      <c r="C156" s="6"/>
      <c r="D156" s="6"/>
      <c r="E156" s="6"/>
      <c r="F156" s="95">
        <f>+F151-F155</f>
        <v>8736</v>
      </c>
      <c r="H156" s="95">
        <f>+H151-H155</f>
        <v>-1707</v>
      </c>
      <c r="J156" s="95">
        <f>+J151-J155</f>
        <v>169074</v>
      </c>
    </row>
    <row r="157" spans="2:10" ht="15.75" thickBot="1">
      <c r="B157" s="11"/>
      <c r="C157" s="6"/>
      <c r="D157" s="6"/>
      <c r="E157" s="6"/>
      <c r="F157" s="96">
        <f>+F155+F156</f>
        <v>517396</v>
      </c>
      <c r="H157" s="96">
        <f>+H155+H156</f>
        <v>96799</v>
      </c>
      <c r="J157" s="96">
        <f>+J155+J156</f>
        <v>2127242</v>
      </c>
    </row>
    <row r="158" spans="2:10" ht="15.75" thickTop="1">
      <c r="B158" s="11"/>
      <c r="C158" s="6"/>
      <c r="D158" s="6"/>
      <c r="E158" s="6"/>
      <c r="F158" s="159"/>
      <c r="H158" s="159"/>
      <c r="J158" s="159"/>
    </row>
    <row r="159" spans="2:10" ht="15">
      <c r="B159" s="3"/>
      <c r="C159" s="3"/>
      <c r="D159" s="3"/>
      <c r="E159" s="3"/>
      <c r="F159" s="3"/>
      <c r="G159" s="3"/>
      <c r="H159" s="3"/>
      <c r="I159" s="3"/>
      <c r="J159" s="118" t="s">
        <v>113</v>
      </c>
    </row>
    <row r="160" spans="1:10" ht="15">
      <c r="A160" s="9"/>
      <c r="B160" s="3"/>
      <c r="C160" s="3"/>
      <c r="D160" s="3"/>
      <c r="E160" s="3"/>
      <c r="F160" s="3"/>
      <c r="G160" s="3"/>
      <c r="H160" s="36"/>
      <c r="I160" s="36"/>
      <c r="J160" s="118"/>
    </row>
    <row r="161" spans="1:10" ht="15">
      <c r="A161" s="9"/>
      <c r="B161" s="3"/>
      <c r="C161" s="3"/>
      <c r="D161" s="3"/>
      <c r="E161" s="3"/>
      <c r="F161" s="3"/>
      <c r="G161" s="3"/>
      <c r="H161" s="36"/>
      <c r="I161" s="36"/>
      <c r="J161" s="118"/>
    </row>
    <row r="162" spans="1:10" ht="15">
      <c r="A162" s="9"/>
      <c r="B162" s="3"/>
      <c r="C162" s="3"/>
      <c r="D162" s="3"/>
      <c r="E162" s="3"/>
      <c r="F162" s="3"/>
      <c r="G162" s="3"/>
      <c r="H162" s="36"/>
      <c r="I162" s="36"/>
      <c r="J162" s="118"/>
    </row>
    <row r="163" spans="1:10" ht="15">
      <c r="A163" s="9"/>
      <c r="B163" s="3"/>
      <c r="C163" s="3"/>
      <c r="D163" s="3"/>
      <c r="E163" s="3"/>
      <c r="F163" s="3"/>
      <c r="G163" s="3"/>
      <c r="H163" s="36"/>
      <c r="I163" s="36"/>
      <c r="J163" s="118"/>
    </row>
    <row r="164" spans="1:10" ht="15">
      <c r="A164" s="9"/>
      <c r="B164" s="3"/>
      <c r="C164" s="3"/>
      <c r="D164" s="3"/>
      <c r="E164" s="3"/>
      <c r="F164" s="3"/>
      <c r="G164" s="3"/>
      <c r="H164" s="36"/>
      <c r="I164" s="36"/>
      <c r="J164" s="118"/>
    </row>
    <row r="165" spans="1:10" ht="15">
      <c r="A165" s="111" t="str">
        <f>+A112</f>
        <v>BERJAYA SPORTS TOTO BERHAD</v>
      </c>
      <c r="B165" s="3"/>
      <c r="C165" s="3"/>
      <c r="D165" s="3"/>
      <c r="E165" s="3"/>
      <c r="F165" s="3"/>
      <c r="G165" s="3"/>
      <c r="H165" s="36"/>
      <c r="I165" s="36"/>
      <c r="J165" s="118"/>
    </row>
    <row r="166" spans="1:10" ht="15">
      <c r="A166" s="111" t="str">
        <f>+A113</f>
        <v>UNAUDITED 1ST QUARTER REPORT ON CONSOLIDATED RESULTS </v>
      </c>
      <c r="B166" s="3"/>
      <c r="C166" s="3"/>
      <c r="D166" s="3"/>
      <c r="E166" s="3"/>
      <c r="F166" s="3"/>
      <c r="G166" s="3"/>
      <c r="H166" s="36"/>
      <c r="I166" s="36"/>
      <c r="J166" s="118"/>
    </row>
    <row r="167" spans="1:10" ht="15">
      <c r="A167" s="112" t="str">
        <f>+A114</f>
        <v>FOR THE FINANCIAL PERIOD ENDED 31 JULY 2002</v>
      </c>
      <c r="B167" s="3"/>
      <c r="C167" s="3"/>
      <c r="D167" s="3"/>
      <c r="E167" s="3"/>
      <c r="F167" s="3"/>
      <c r="G167" s="3"/>
      <c r="H167" s="36"/>
      <c r="I167" s="36"/>
      <c r="J167" s="118"/>
    </row>
    <row r="168" spans="1:10" ht="15">
      <c r="A168" s="53"/>
      <c r="B168" s="3"/>
      <c r="C168" s="3"/>
      <c r="D168" s="3"/>
      <c r="E168" s="3"/>
      <c r="F168" s="3"/>
      <c r="G168" s="3"/>
      <c r="H168" s="36"/>
      <c r="I168" s="36"/>
      <c r="J168" s="118"/>
    </row>
    <row r="169" spans="1:10" ht="15">
      <c r="A169" s="53" t="s">
        <v>71</v>
      </c>
      <c r="B169" s="3"/>
      <c r="C169" s="3"/>
      <c r="D169" s="3"/>
      <c r="E169" s="3"/>
      <c r="F169" s="3"/>
      <c r="G169" s="3"/>
      <c r="H169" s="36"/>
      <c r="I169" s="36"/>
      <c r="J169" s="118"/>
    </row>
    <row r="170" spans="1:10" ht="15">
      <c r="A170" s="9"/>
      <c r="B170" s="3"/>
      <c r="C170" s="3"/>
      <c r="D170" s="3"/>
      <c r="E170" s="3"/>
      <c r="F170" s="3"/>
      <c r="G170" s="3"/>
      <c r="H170" s="36"/>
      <c r="I170" s="36"/>
      <c r="J170" s="118"/>
    </row>
    <row r="171" spans="1:10" ht="15">
      <c r="A171" s="70">
        <v>15</v>
      </c>
      <c r="B171" s="3" t="s">
        <v>225</v>
      </c>
      <c r="C171" s="3"/>
      <c r="D171" s="3"/>
      <c r="E171" s="3"/>
      <c r="F171" s="3"/>
      <c r="G171" s="9"/>
      <c r="H171" s="9"/>
      <c r="I171" s="6"/>
      <c r="J171" s="6"/>
    </row>
    <row r="172" spans="1:10" ht="15">
      <c r="A172" s="70"/>
      <c r="B172" s="3" t="s">
        <v>226</v>
      </c>
      <c r="C172" s="3"/>
      <c r="D172" s="3"/>
      <c r="E172" s="3"/>
      <c r="F172" s="3"/>
      <c r="G172" s="9"/>
      <c r="H172" s="9"/>
      <c r="I172" s="6"/>
      <c r="J172" s="6"/>
    </row>
    <row r="173" spans="1:10" ht="15">
      <c r="A173" s="70"/>
      <c r="B173" s="3"/>
      <c r="C173" s="3"/>
      <c r="D173" s="3"/>
      <c r="E173" s="3"/>
      <c r="F173" s="3"/>
      <c r="G173" s="9"/>
      <c r="H173" s="9"/>
      <c r="I173" s="6"/>
      <c r="J173" s="6"/>
    </row>
    <row r="174" spans="1:10" ht="15">
      <c r="A174" s="70"/>
      <c r="B174" s="3" t="s">
        <v>235</v>
      </c>
      <c r="C174" s="3"/>
      <c r="D174" s="3"/>
      <c r="E174" s="3"/>
      <c r="F174" s="3"/>
      <c r="G174" s="9"/>
      <c r="H174" s="9"/>
      <c r="I174" s="6"/>
      <c r="J174" s="6"/>
    </row>
    <row r="175" spans="1:10" ht="15">
      <c r="A175" s="70"/>
      <c r="B175" s="3" t="s">
        <v>268</v>
      </c>
      <c r="C175" s="3"/>
      <c r="D175" s="3"/>
      <c r="E175" s="3"/>
      <c r="F175" s="3"/>
      <c r="G175" s="9"/>
      <c r="H175" s="9"/>
      <c r="I175" s="6"/>
      <c r="J175" s="6"/>
    </row>
    <row r="176" spans="1:10" ht="15">
      <c r="A176" s="70"/>
      <c r="B176" s="3" t="s">
        <v>285</v>
      </c>
      <c r="C176" s="3"/>
      <c r="D176" s="3"/>
      <c r="E176" s="3"/>
      <c r="F176" s="3"/>
      <c r="G176" s="9"/>
      <c r="H176" s="9"/>
      <c r="I176" s="6"/>
      <c r="J176" s="6"/>
    </row>
    <row r="177" spans="1:10" ht="15">
      <c r="A177" s="70"/>
      <c r="B177" s="3" t="s">
        <v>269</v>
      </c>
      <c r="C177" s="3"/>
      <c r="D177" s="3"/>
      <c r="E177" s="3"/>
      <c r="F177" s="3"/>
      <c r="G177" s="9"/>
      <c r="H177" s="9"/>
      <c r="I177" s="6"/>
      <c r="J177" s="6"/>
    </row>
    <row r="178" spans="1:10" ht="15">
      <c r="A178" s="70"/>
      <c r="B178" s="3"/>
      <c r="C178" s="3"/>
      <c r="D178" s="3"/>
      <c r="E178" s="3"/>
      <c r="F178" s="3"/>
      <c r="G178" s="9"/>
      <c r="H178" s="9"/>
      <c r="I178" s="6"/>
      <c r="J178" s="6"/>
    </row>
    <row r="179" spans="1:10" ht="15">
      <c r="A179" s="70"/>
      <c r="B179" s="3" t="s">
        <v>243</v>
      </c>
      <c r="C179" s="3"/>
      <c r="D179" s="3"/>
      <c r="E179" s="3"/>
      <c r="F179" s="3"/>
      <c r="G179" s="9"/>
      <c r="H179" s="9"/>
      <c r="I179" s="6"/>
      <c r="J179" s="6"/>
    </row>
    <row r="180" spans="1:10" ht="15">
      <c r="A180" s="70"/>
      <c r="B180" s="3" t="s">
        <v>244</v>
      </c>
      <c r="C180" s="3"/>
      <c r="D180" s="3"/>
      <c r="E180" s="3"/>
      <c r="F180" s="3"/>
      <c r="G180" s="9"/>
      <c r="H180" s="9"/>
      <c r="I180" s="6"/>
      <c r="J180" s="6"/>
    </row>
    <row r="181" spans="1:10" ht="15">
      <c r="A181" s="70"/>
      <c r="B181" s="3" t="s">
        <v>245</v>
      </c>
      <c r="C181" s="3"/>
      <c r="D181" s="3"/>
      <c r="E181" s="3"/>
      <c r="F181" s="3"/>
      <c r="G181" s="9"/>
      <c r="H181" s="9"/>
      <c r="I181" s="6"/>
      <c r="J181" s="6"/>
    </row>
    <row r="182" spans="1:10" ht="15">
      <c r="A182" s="70"/>
      <c r="B182" s="3" t="s">
        <v>246</v>
      </c>
      <c r="C182" s="3"/>
      <c r="D182" s="3"/>
      <c r="E182" s="3"/>
      <c r="F182" s="3"/>
      <c r="G182" s="9"/>
      <c r="H182" s="9"/>
      <c r="I182" s="6"/>
      <c r="J182" s="6"/>
    </row>
    <row r="183" spans="1:10" ht="15">
      <c r="A183" s="70"/>
      <c r="B183" s="3" t="s">
        <v>247</v>
      </c>
      <c r="C183" s="3"/>
      <c r="D183" s="3"/>
      <c r="E183" s="3"/>
      <c r="F183" s="3"/>
      <c r="G183" s="9"/>
      <c r="H183" s="9"/>
      <c r="I183" s="6"/>
      <c r="J183" s="6"/>
    </row>
    <row r="184" spans="1:10" ht="15">
      <c r="A184" s="70"/>
      <c r="B184" s="3"/>
      <c r="C184" s="3"/>
      <c r="D184" s="3"/>
      <c r="E184" s="3"/>
      <c r="F184" s="3"/>
      <c r="G184" s="9"/>
      <c r="H184" s="9"/>
      <c r="I184" s="6"/>
      <c r="J184" s="6"/>
    </row>
    <row r="185" spans="1:14" ht="15">
      <c r="A185" s="70">
        <v>16</v>
      </c>
      <c r="B185" s="3" t="s">
        <v>227</v>
      </c>
      <c r="C185" s="3"/>
      <c r="D185" s="3"/>
      <c r="L185" s="3"/>
      <c r="M185" s="3"/>
      <c r="N185" s="3"/>
    </row>
    <row r="186" spans="1:14" ht="15">
      <c r="A186" s="3"/>
      <c r="B186" s="3" t="s">
        <v>228</v>
      </c>
      <c r="C186" s="3"/>
      <c r="D186" s="3"/>
      <c r="L186" s="3"/>
      <c r="M186" s="3"/>
      <c r="N186" s="3"/>
    </row>
    <row r="187" spans="12:14" ht="15">
      <c r="L187" s="3"/>
      <c r="M187" s="3"/>
      <c r="N187" s="3"/>
    </row>
    <row r="188" spans="2:14" ht="15">
      <c r="B188" s="3" t="s">
        <v>229</v>
      </c>
      <c r="C188" s="3"/>
      <c r="L188" s="3"/>
      <c r="M188" s="3"/>
      <c r="N188" s="3"/>
    </row>
    <row r="189" spans="2:14" ht="15">
      <c r="B189" s="3" t="s">
        <v>236</v>
      </c>
      <c r="C189" s="3"/>
      <c r="L189" s="3"/>
      <c r="M189" s="3"/>
      <c r="N189" s="3"/>
    </row>
    <row r="190" spans="2:14" ht="15">
      <c r="B190" s="3" t="s">
        <v>237</v>
      </c>
      <c r="C190" s="3"/>
      <c r="L190" s="3"/>
      <c r="M190" s="3"/>
      <c r="N190" s="3"/>
    </row>
    <row r="191" spans="2:14" ht="15">
      <c r="B191" s="3" t="s">
        <v>238</v>
      </c>
      <c r="L191" s="3"/>
      <c r="M191" s="3"/>
      <c r="N191" s="3"/>
    </row>
    <row r="192" spans="12:14" ht="15">
      <c r="L192" s="3"/>
      <c r="M192" s="3"/>
      <c r="N192" s="3"/>
    </row>
    <row r="193" spans="2:14" ht="15">
      <c r="B193" s="3" t="s">
        <v>249</v>
      </c>
      <c r="C193" s="3"/>
      <c r="D193" s="3"/>
      <c r="E193" s="3"/>
      <c r="F193" s="3"/>
      <c r="G193" s="3"/>
      <c r="H193" s="3"/>
      <c r="I193" s="3"/>
      <c r="J193" s="118"/>
      <c r="L193" s="3"/>
      <c r="M193" s="3"/>
      <c r="N193" s="3"/>
    </row>
    <row r="194" spans="2:14" ht="15">
      <c r="B194" s="3" t="s">
        <v>260</v>
      </c>
      <c r="C194" s="3"/>
      <c r="D194" s="3"/>
      <c r="E194" s="3"/>
      <c r="F194" s="3"/>
      <c r="G194" s="3"/>
      <c r="H194" s="3"/>
      <c r="I194" s="3"/>
      <c r="J194" s="118"/>
      <c r="L194" s="3"/>
      <c r="M194" s="3"/>
      <c r="N194" s="3"/>
    </row>
    <row r="195" spans="2:14" ht="15">
      <c r="B195" s="3" t="s">
        <v>261</v>
      </c>
      <c r="C195" s="3"/>
      <c r="D195" s="3"/>
      <c r="E195" s="3"/>
      <c r="F195" s="3"/>
      <c r="G195" s="3"/>
      <c r="H195" s="3"/>
      <c r="I195" s="3"/>
      <c r="J195" s="118"/>
      <c r="L195" s="3"/>
      <c r="M195" s="3"/>
      <c r="N195" s="3"/>
    </row>
    <row r="196" spans="2:14" ht="15">
      <c r="B196" s="3" t="s">
        <v>248</v>
      </c>
      <c r="C196" s="3"/>
      <c r="D196" s="3"/>
      <c r="E196" s="3"/>
      <c r="F196" s="3"/>
      <c r="G196" s="3"/>
      <c r="H196" s="3"/>
      <c r="I196" s="3"/>
      <c r="J196" s="118"/>
      <c r="L196" s="3"/>
      <c r="M196" s="3"/>
      <c r="N196" s="3"/>
    </row>
    <row r="197" spans="12:14" ht="15">
      <c r="L197" s="3"/>
      <c r="M197" s="3"/>
      <c r="N197" s="3"/>
    </row>
    <row r="198" spans="1:14" ht="15">
      <c r="A198" s="90" t="s">
        <v>147</v>
      </c>
      <c r="B198" s="3" t="s">
        <v>213</v>
      </c>
      <c r="C198" s="3"/>
      <c r="D198" s="3"/>
      <c r="E198" s="3"/>
      <c r="F198" s="3"/>
      <c r="L198" s="3"/>
      <c r="M198" s="3"/>
      <c r="N198" s="3"/>
    </row>
    <row r="199" spans="1:14" ht="15">
      <c r="A199" s="90"/>
      <c r="B199" s="3" t="s">
        <v>214</v>
      </c>
      <c r="C199" s="3"/>
      <c r="D199" s="3"/>
      <c r="E199" s="3"/>
      <c r="F199" s="3"/>
      <c r="L199" s="3"/>
      <c r="M199" s="3"/>
      <c r="N199" s="3"/>
    </row>
    <row r="200" spans="1:14" ht="15">
      <c r="A200" s="90"/>
      <c r="B200" s="3" t="s">
        <v>215</v>
      </c>
      <c r="C200" s="3"/>
      <c r="D200" s="3"/>
      <c r="E200" s="3"/>
      <c r="F200" s="3"/>
      <c r="L200" s="3"/>
      <c r="M200" s="3"/>
      <c r="N200" s="3"/>
    </row>
    <row r="201" spans="1:14" ht="15">
      <c r="A201" s="90"/>
      <c r="B201" s="3" t="s">
        <v>264</v>
      </c>
      <c r="C201" s="3"/>
      <c r="D201" s="3"/>
      <c r="E201" s="3"/>
      <c r="F201" s="3"/>
      <c r="L201" s="3"/>
      <c r="M201" s="3"/>
      <c r="N201" s="3"/>
    </row>
    <row r="202" spans="1:14" ht="15">
      <c r="A202" s="90"/>
      <c r="B202" s="3" t="s">
        <v>265</v>
      </c>
      <c r="C202" s="3"/>
      <c r="D202" s="3"/>
      <c r="E202" s="3"/>
      <c r="F202" s="3"/>
      <c r="L202" s="3"/>
      <c r="M202" s="3"/>
      <c r="N202" s="3"/>
    </row>
    <row r="203" spans="1:14" ht="15">
      <c r="A203" s="90"/>
      <c r="B203" s="3" t="s">
        <v>266</v>
      </c>
      <c r="C203" s="3"/>
      <c r="D203" s="3"/>
      <c r="E203" s="3"/>
      <c r="F203" s="3"/>
      <c r="L203" s="3"/>
      <c r="M203" s="3"/>
      <c r="N203" s="3"/>
    </row>
    <row r="204" spans="1:14" ht="15">
      <c r="A204" s="90"/>
      <c r="B204" s="3" t="s">
        <v>270</v>
      </c>
      <c r="C204" s="3"/>
      <c r="D204" s="3"/>
      <c r="E204" s="3"/>
      <c r="F204" s="3"/>
      <c r="L204" s="3"/>
      <c r="M204" s="3"/>
      <c r="N204" s="3"/>
    </row>
    <row r="205" spans="1:14" ht="15">
      <c r="A205" s="90"/>
      <c r="B205" s="3"/>
      <c r="C205" s="3"/>
      <c r="D205" s="3"/>
      <c r="E205" s="3"/>
      <c r="F205" s="3"/>
      <c r="L205" s="3"/>
      <c r="M205" s="3"/>
      <c r="N205" s="3"/>
    </row>
    <row r="206" spans="12:14" ht="15">
      <c r="L206" s="3"/>
      <c r="M206" s="3"/>
      <c r="N206" s="3"/>
    </row>
    <row r="207" spans="12:14" ht="15">
      <c r="L207" s="3"/>
      <c r="M207" s="3"/>
      <c r="N207" s="3"/>
    </row>
    <row r="208" spans="12:14" ht="15">
      <c r="L208" s="3"/>
      <c r="M208" s="3"/>
      <c r="N208" s="3"/>
    </row>
    <row r="209" spans="12:14" ht="15">
      <c r="L209" s="3"/>
      <c r="M209" s="3"/>
      <c r="N209" s="3"/>
    </row>
    <row r="210" spans="12:14" ht="15"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118" t="s">
        <v>112</v>
      </c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141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141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141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141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141"/>
      <c r="K216" s="3"/>
      <c r="L216" s="3"/>
      <c r="M216" s="3"/>
      <c r="N216" s="3"/>
    </row>
    <row r="217" spans="1:14" ht="15">
      <c r="A217" s="111" t="str">
        <f>+A165</f>
        <v>BERJAYA SPORTS TOTO BERHAD</v>
      </c>
      <c r="B217" s="3"/>
      <c r="C217" s="3"/>
      <c r="D217" s="3"/>
      <c r="E217" s="3"/>
      <c r="F217" s="3"/>
      <c r="G217" s="3"/>
      <c r="H217" s="3"/>
      <c r="I217" s="3"/>
      <c r="J217" s="141"/>
      <c r="K217" s="3"/>
      <c r="L217" s="3"/>
      <c r="M217" s="3"/>
      <c r="N217" s="3"/>
    </row>
    <row r="218" spans="1:14" ht="15">
      <c r="A218" s="111" t="str">
        <f>+A166</f>
        <v>UNAUDITED 1ST QUARTER REPORT ON CONSOLIDATED RESULTS </v>
      </c>
      <c r="B218" s="3"/>
      <c r="C218" s="3"/>
      <c r="D218" s="3"/>
      <c r="E218" s="3"/>
      <c r="F218" s="3"/>
      <c r="G218" s="3"/>
      <c r="H218" s="3"/>
      <c r="I218" s="3"/>
      <c r="J218" s="141"/>
      <c r="K218" s="3"/>
      <c r="L218" s="3"/>
      <c r="M218" s="3"/>
      <c r="N218" s="3"/>
    </row>
    <row r="219" spans="1:14" ht="15">
      <c r="A219" s="112" t="str">
        <f>+A167</f>
        <v>FOR THE FINANCIAL PERIOD ENDED 31 JULY 2002</v>
      </c>
      <c r="B219" s="3"/>
      <c r="C219" s="3"/>
      <c r="D219" s="3"/>
      <c r="E219" s="3"/>
      <c r="F219" s="3"/>
      <c r="G219" s="3"/>
      <c r="H219" s="3"/>
      <c r="I219" s="3"/>
      <c r="J219" s="141"/>
      <c r="K219" s="3"/>
      <c r="L219" s="3"/>
      <c r="M219" s="3"/>
      <c r="N219" s="3"/>
    </row>
    <row r="220" spans="1:14" ht="15">
      <c r="A220" s="53"/>
      <c r="B220" s="3"/>
      <c r="C220" s="3"/>
      <c r="D220" s="3"/>
      <c r="E220" s="3"/>
      <c r="F220" s="3"/>
      <c r="G220" s="3"/>
      <c r="H220" s="3"/>
      <c r="I220" s="3"/>
      <c r="J220" s="118"/>
      <c r="K220" s="3"/>
      <c r="L220" s="3"/>
      <c r="M220" s="3"/>
      <c r="N220" s="3"/>
    </row>
    <row r="221" spans="1:14" ht="15">
      <c r="A221" s="53" t="s">
        <v>71</v>
      </c>
      <c r="B221" s="3"/>
      <c r="C221" s="3"/>
      <c r="D221" s="3"/>
      <c r="E221" s="3"/>
      <c r="F221" s="3"/>
      <c r="G221" s="3"/>
      <c r="H221" s="3"/>
      <c r="I221" s="3"/>
      <c r="J221" s="118"/>
      <c r="K221" s="3"/>
      <c r="L221" s="3"/>
      <c r="M221" s="3"/>
      <c r="N221" s="3"/>
    </row>
    <row r="222" spans="1:14" ht="15">
      <c r="A222" s="53"/>
      <c r="B222" s="3"/>
      <c r="C222" s="3"/>
      <c r="D222" s="3"/>
      <c r="E222" s="3"/>
      <c r="F222" s="3"/>
      <c r="G222" s="3"/>
      <c r="H222" s="3"/>
      <c r="I222" s="3"/>
      <c r="J222" s="118"/>
      <c r="K222" s="3"/>
      <c r="L222" s="3"/>
      <c r="M222" s="3"/>
      <c r="N222" s="3"/>
    </row>
    <row r="223" spans="1:14" ht="15">
      <c r="A223" s="160">
        <v>17</v>
      </c>
      <c r="B223" s="3" t="s">
        <v>274</v>
      </c>
      <c r="C223" s="3"/>
      <c r="D223" s="3"/>
      <c r="E223" s="3"/>
      <c r="F223" s="3"/>
      <c r="G223" s="3"/>
      <c r="H223" s="3"/>
      <c r="I223" s="3"/>
      <c r="J223" s="118"/>
      <c r="K223" s="3"/>
      <c r="L223" s="3"/>
      <c r="M223" s="3"/>
      <c r="N223" s="3"/>
    </row>
    <row r="224" spans="1:14" ht="15">
      <c r="A224" s="160"/>
      <c r="B224" s="3" t="s">
        <v>275</v>
      </c>
      <c r="C224" s="3"/>
      <c r="D224" s="3"/>
      <c r="E224" s="3"/>
      <c r="F224" s="3"/>
      <c r="G224" s="3"/>
      <c r="H224" s="3"/>
      <c r="I224" s="3"/>
      <c r="J224" s="118"/>
      <c r="K224" s="3"/>
      <c r="L224" s="3"/>
      <c r="M224" s="3"/>
      <c r="N224" s="3"/>
    </row>
    <row r="225" spans="1:14" ht="15">
      <c r="A225" s="90"/>
      <c r="B225" s="3" t="s">
        <v>276</v>
      </c>
      <c r="C225" s="3"/>
      <c r="D225" s="3"/>
      <c r="E225" s="3"/>
      <c r="F225" s="3"/>
      <c r="G225" s="3"/>
      <c r="H225" s="3"/>
      <c r="I225" s="3"/>
      <c r="J225" s="118"/>
      <c r="K225" s="3"/>
      <c r="L225" s="3"/>
      <c r="M225" s="3"/>
      <c r="N225" s="3"/>
    </row>
    <row r="226" spans="1:14" ht="15">
      <c r="A226" s="90"/>
      <c r="B226" s="3" t="s">
        <v>277</v>
      </c>
      <c r="C226" s="3"/>
      <c r="D226" s="3"/>
      <c r="E226" s="3"/>
      <c r="F226" s="3"/>
      <c r="G226" s="3"/>
      <c r="H226" s="3"/>
      <c r="I226" s="3"/>
      <c r="J226" s="118"/>
      <c r="K226" s="3"/>
      <c r="L226" s="3"/>
      <c r="M226" s="3"/>
      <c r="N226" s="3"/>
    </row>
    <row r="227" spans="1:14" ht="15">
      <c r="A227" s="90"/>
      <c r="B227" s="3" t="s">
        <v>278</v>
      </c>
      <c r="C227" s="3"/>
      <c r="D227" s="3"/>
      <c r="E227" s="3"/>
      <c r="F227" s="3"/>
      <c r="G227" s="3"/>
      <c r="H227" s="3"/>
      <c r="I227" s="3"/>
      <c r="J227" s="118"/>
      <c r="K227" s="3"/>
      <c r="L227" s="3"/>
      <c r="M227" s="3"/>
      <c r="N227" s="3"/>
    </row>
    <row r="228" spans="1:14" ht="15">
      <c r="A228" s="90"/>
      <c r="B228" s="3" t="s">
        <v>279</v>
      </c>
      <c r="C228" s="3"/>
      <c r="D228" s="3"/>
      <c r="E228" s="3"/>
      <c r="F228" s="3"/>
      <c r="G228" s="3"/>
      <c r="H228" s="3"/>
      <c r="I228" s="3"/>
      <c r="J228" s="118"/>
      <c r="K228" s="3"/>
      <c r="L228" s="3"/>
      <c r="M228" s="3"/>
      <c r="N228" s="3"/>
    </row>
    <row r="229" spans="1:14" ht="15">
      <c r="A229" s="90"/>
      <c r="B229" s="3" t="s">
        <v>280</v>
      </c>
      <c r="C229" s="3"/>
      <c r="D229" s="3"/>
      <c r="E229" s="3"/>
      <c r="F229" s="3"/>
      <c r="G229" s="3"/>
      <c r="H229" s="3"/>
      <c r="I229" s="3"/>
      <c r="J229" s="118"/>
      <c r="K229" s="3"/>
      <c r="L229" s="3"/>
      <c r="M229" s="3"/>
      <c r="N229" s="3"/>
    </row>
    <row r="230" spans="1:14" ht="15">
      <c r="A230" s="90"/>
      <c r="B230" s="3" t="s">
        <v>284</v>
      </c>
      <c r="C230" s="3"/>
      <c r="D230" s="3"/>
      <c r="E230" s="3"/>
      <c r="F230" s="3"/>
      <c r="G230" s="3"/>
      <c r="H230" s="3"/>
      <c r="I230" s="3"/>
      <c r="J230" s="118"/>
      <c r="K230" s="3"/>
      <c r="L230" s="3"/>
      <c r="M230" s="3"/>
      <c r="N230" s="3"/>
    </row>
    <row r="231" spans="1:14" ht="15">
      <c r="A231" s="90"/>
      <c r="B231" s="3"/>
      <c r="C231" s="3"/>
      <c r="D231" s="3"/>
      <c r="E231" s="3"/>
      <c r="F231" s="3"/>
      <c r="G231" s="3"/>
      <c r="H231" s="3"/>
      <c r="I231" s="3"/>
      <c r="J231" s="118"/>
      <c r="K231" s="3"/>
      <c r="L231" s="3"/>
      <c r="M231" s="3"/>
      <c r="N231" s="3"/>
    </row>
    <row r="232" spans="1:14" ht="15">
      <c r="A232" s="90"/>
      <c r="B232" s="3" t="s">
        <v>272</v>
      </c>
      <c r="C232" s="3"/>
      <c r="D232" s="3"/>
      <c r="E232" s="3"/>
      <c r="F232" s="3"/>
      <c r="G232" s="3"/>
      <c r="H232" s="3"/>
      <c r="I232" s="3"/>
      <c r="J232" s="118"/>
      <c r="K232" s="3"/>
      <c r="L232" s="3"/>
      <c r="M232" s="3"/>
      <c r="N232" s="3"/>
    </row>
    <row r="233" spans="1:14" ht="15">
      <c r="A233" s="90"/>
      <c r="B233" s="3" t="s">
        <v>273</v>
      </c>
      <c r="C233" s="3"/>
      <c r="D233" s="3"/>
      <c r="E233" s="3"/>
      <c r="F233" s="3"/>
      <c r="G233" s="3"/>
      <c r="H233" s="3"/>
      <c r="I233" s="3"/>
      <c r="J233" s="118"/>
      <c r="K233" s="3"/>
      <c r="L233" s="3"/>
      <c r="M233" s="3"/>
      <c r="N233" s="3"/>
    </row>
    <row r="234" spans="1:14" ht="15">
      <c r="A234" s="90"/>
      <c r="B234" s="3" t="s">
        <v>281</v>
      </c>
      <c r="C234" s="3"/>
      <c r="D234" s="3"/>
      <c r="E234" s="3"/>
      <c r="F234" s="3"/>
      <c r="G234" s="3"/>
      <c r="H234" s="3"/>
      <c r="I234" s="3"/>
      <c r="J234" s="118"/>
      <c r="K234" s="3"/>
      <c r="L234" s="3"/>
      <c r="M234" s="3"/>
      <c r="N234" s="3"/>
    </row>
    <row r="235" spans="1:14" ht="15">
      <c r="A235" s="90"/>
      <c r="B235" s="3" t="s">
        <v>282</v>
      </c>
      <c r="C235" s="3"/>
      <c r="D235" s="3"/>
      <c r="E235" s="3"/>
      <c r="F235" s="3"/>
      <c r="G235" s="3"/>
      <c r="H235" s="3"/>
      <c r="I235" s="3"/>
      <c r="J235" s="118"/>
      <c r="K235" s="3"/>
      <c r="L235" s="3"/>
      <c r="M235" s="3"/>
      <c r="N235" s="3"/>
    </row>
    <row r="236" spans="1:14" ht="15">
      <c r="A236" s="90"/>
      <c r="B236" s="3" t="s">
        <v>290</v>
      </c>
      <c r="C236" s="3"/>
      <c r="D236" s="3"/>
      <c r="E236" s="3"/>
      <c r="F236" s="3"/>
      <c r="G236" s="3"/>
      <c r="H236" s="3"/>
      <c r="I236" s="3"/>
      <c r="J236" s="118"/>
      <c r="K236" s="3"/>
      <c r="L236" s="3"/>
      <c r="M236" s="3"/>
      <c r="N236" s="3"/>
    </row>
    <row r="237" spans="1:14" ht="15">
      <c r="A237" s="90"/>
      <c r="B237" s="3" t="s">
        <v>291</v>
      </c>
      <c r="C237" s="3"/>
      <c r="D237" s="3"/>
      <c r="E237" s="3"/>
      <c r="F237" s="3"/>
      <c r="G237" s="3"/>
      <c r="H237" s="3"/>
      <c r="I237" s="3"/>
      <c r="J237" s="118"/>
      <c r="K237" s="3"/>
      <c r="L237" s="3"/>
      <c r="M237" s="3"/>
      <c r="N237" s="3"/>
    </row>
    <row r="238" spans="1:14" ht="15">
      <c r="A238" s="90"/>
      <c r="B238" s="3" t="s">
        <v>283</v>
      </c>
      <c r="C238" s="3"/>
      <c r="D238" s="3"/>
      <c r="E238" s="3"/>
      <c r="F238" s="3"/>
      <c r="G238" s="3"/>
      <c r="H238" s="3"/>
      <c r="I238" s="3"/>
      <c r="J238" s="118"/>
      <c r="K238" s="3"/>
      <c r="L238" s="3"/>
      <c r="M238" s="3"/>
      <c r="N238" s="3"/>
    </row>
    <row r="239" spans="1:14" ht="15">
      <c r="A239" s="90"/>
      <c r="B239" s="3"/>
      <c r="C239" s="3"/>
      <c r="D239" s="3"/>
      <c r="E239" s="3"/>
      <c r="F239" s="3"/>
      <c r="G239" s="3"/>
      <c r="H239" s="3"/>
      <c r="I239" s="3"/>
      <c r="J239" s="118"/>
      <c r="K239" s="3"/>
      <c r="L239" s="3"/>
      <c r="M239" s="3"/>
      <c r="N239" s="3"/>
    </row>
    <row r="240" spans="1:14" ht="15">
      <c r="A240" s="90"/>
      <c r="B240" s="3" t="s">
        <v>262</v>
      </c>
      <c r="C240" s="3"/>
      <c r="D240" s="3"/>
      <c r="E240" s="3"/>
      <c r="F240" s="3"/>
      <c r="G240" s="3"/>
      <c r="H240" s="3"/>
      <c r="I240" s="3"/>
      <c r="J240" s="118"/>
      <c r="K240" s="3"/>
      <c r="L240" s="3"/>
      <c r="M240" s="3"/>
      <c r="N240" s="3"/>
    </row>
    <row r="241" spans="1:14" ht="15">
      <c r="A241" s="90"/>
      <c r="B241" s="3" t="s">
        <v>271</v>
      </c>
      <c r="C241" s="3"/>
      <c r="D241" s="3"/>
      <c r="E241" s="3"/>
      <c r="F241" s="3"/>
      <c r="G241" s="3"/>
      <c r="H241" s="3"/>
      <c r="I241" s="3"/>
      <c r="J241" s="118"/>
      <c r="K241" s="3"/>
      <c r="L241" s="3"/>
      <c r="M241" s="3"/>
      <c r="N241" s="3"/>
    </row>
    <row r="242" spans="1:14" ht="15">
      <c r="A242" s="90"/>
      <c r="B242" s="3" t="s">
        <v>286</v>
      </c>
      <c r="C242" s="3"/>
      <c r="D242" s="3"/>
      <c r="E242" s="3"/>
      <c r="F242" s="3"/>
      <c r="G242" s="3"/>
      <c r="H242" s="3"/>
      <c r="I242" s="3"/>
      <c r="J242" s="118"/>
      <c r="K242" s="3"/>
      <c r="L242" s="3"/>
      <c r="M242" s="3"/>
      <c r="N242" s="3"/>
    </row>
    <row r="243" spans="1:14" ht="15">
      <c r="A243" s="90"/>
      <c r="B243" s="3" t="s">
        <v>287</v>
      </c>
      <c r="C243" s="3"/>
      <c r="D243" s="3"/>
      <c r="E243" s="3"/>
      <c r="F243" s="3"/>
      <c r="G243" s="3"/>
      <c r="H243" s="3"/>
      <c r="I243" s="3"/>
      <c r="J243" s="118"/>
      <c r="K243" s="3"/>
      <c r="L243" s="3"/>
      <c r="M243" s="3"/>
      <c r="N243" s="3"/>
    </row>
    <row r="244" spans="1:14" ht="15">
      <c r="A244" s="3"/>
      <c r="B244" s="3" t="s">
        <v>288</v>
      </c>
      <c r="C244" s="3"/>
      <c r="D244" s="3"/>
      <c r="E244" s="3"/>
      <c r="F244" s="3"/>
      <c r="G244" s="3"/>
      <c r="H244" s="3"/>
      <c r="I244" s="3"/>
      <c r="J244" s="118"/>
      <c r="K244" s="3"/>
      <c r="L244" s="3"/>
      <c r="M244" s="3"/>
      <c r="N244" s="3"/>
    </row>
    <row r="245" spans="1:14" ht="15">
      <c r="A245" s="3"/>
      <c r="B245" s="3" t="s">
        <v>289</v>
      </c>
      <c r="C245" s="3"/>
      <c r="D245" s="3"/>
      <c r="E245" s="3"/>
      <c r="F245" s="3"/>
      <c r="G245" s="3"/>
      <c r="H245" s="3"/>
      <c r="I245" s="3"/>
      <c r="J245" s="118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118"/>
      <c r="K246" s="3"/>
      <c r="L246" s="3"/>
      <c r="M246" s="3"/>
      <c r="N246" s="3"/>
    </row>
    <row r="247" spans="1:14" ht="15">
      <c r="A247" s="90" t="s">
        <v>148</v>
      </c>
      <c r="B247" s="3" t="s">
        <v>153</v>
      </c>
      <c r="C247" s="3"/>
      <c r="D247" s="3"/>
      <c r="E247" s="3"/>
      <c r="F247" s="3"/>
      <c r="G247" s="3"/>
      <c r="H247" s="3"/>
      <c r="I247" s="3"/>
      <c r="J247" s="118"/>
      <c r="K247" s="3"/>
      <c r="L247" s="3"/>
      <c r="M247" s="3"/>
      <c r="N247" s="3"/>
    </row>
    <row r="248" spans="1:14" ht="15">
      <c r="A248" s="90"/>
      <c r="B248" s="3" t="s">
        <v>161</v>
      </c>
      <c r="C248" s="3"/>
      <c r="D248" s="3"/>
      <c r="E248" s="3"/>
      <c r="F248" s="3"/>
      <c r="G248" s="3"/>
      <c r="H248" s="3"/>
      <c r="I248" s="3"/>
      <c r="J248" s="118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118"/>
      <c r="K249" s="3"/>
      <c r="L249" s="3"/>
      <c r="M249" s="3"/>
      <c r="N249" s="3"/>
    </row>
    <row r="250" spans="1:11" ht="15">
      <c r="A250" s="11" t="s">
        <v>75</v>
      </c>
      <c r="B250" s="3" t="s">
        <v>211</v>
      </c>
      <c r="C250" s="2"/>
      <c r="D250" s="2"/>
      <c r="E250" s="2"/>
      <c r="F250" s="2"/>
      <c r="G250" s="2"/>
      <c r="H250" s="2"/>
      <c r="I250" s="2"/>
      <c r="J250" s="2"/>
      <c r="K250" s="3"/>
    </row>
    <row r="251" spans="1:11" ht="15">
      <c r="A251" s="11"/>
      <c r="B251" s="3" t="s">
        <v>212</v>
      </c>
      <c r="C251" s="2"/>
      <c r="D251" s="2"/>
      <c r="E251" s="2"/>
      <c r="F251" s="2"/>
      <c r="G251" s="2"/>
      <c r="H251" s="2"/>
      <c r="I251" s="2"/>
      <c r="J251" s="2"/>
      <c r="K251" s="3"/>
    </row>
    <row r="252" spans="1:11" ht="15">
      <c r="A252" s="9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50">
        <v>20</v>
      </c>
      <c r="B253" s="3" t="s">
        <v>150</v>
      </c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9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50">
        <v>21</v>
      </c>
      <c r="B255" s="3" t="s">
        <v>258</v>
      </c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50"/>
      <c r="B256" s="3" t="s">
        <v>263</v>
      </c>
      <c r="C256" s="3"/>
      <c r="D256" s="3"/>
      <c r="E256" s="3"/>
      <c r="F256" s="3"/>
      <c r="G256" s="3"/>
      <c r="H256" s="3"/>
      <c r="I256" s="3"/>
      <c r="J256" s="3"/>
      <c r="K256" s="3"/>
    </row>
    <row r="257" ht="15">
      <c r="K257" s="3"/>
    </row>
    <row r="258" ht="15">
      <c r="K258" s="3"/>
    </row>
    <row r="259" spans="1:11" ht="15">
      <c r="A259" s="70"/>
      <c r="K259" s="3"/>
    </row>
    <row r="260" spans="1:11" ht="15">
      <c r="A260" s="70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9"/>
      <c r="B261" t="s">
        <v>84</v>
      </c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9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9"/>
      <c r="B263" s="3"/>
      <c r="C263" s="3"/>
      <c r="D263" s="3"/>
      <c r="E263" s="3"/>
      <c r="F263" s="3"/>
      <c r="G263" s="3"/>
      <c r="H263" s="3"/>
      <c r="I263" s="3"/>
      <c r="J263" s="118" t="s">
        <v>259</v>
      </c>
      <c r="K263" s="3"/>
    </row>
  </sheetData>
  <mergeCells count="7">
    <mergeCell ref="D81:F81"/>
    <mergeCell ref="I82:J82"/>
    <mergeCell ref="G82:H82"/>
    <mergeCell ref="G91:H91"/>
    <mergeCell ref="I90:J90"/>
    <mergeCell ref="I91:J91"/>
    <mergeCell ref="I81:J81"/>
  </mergeCells>
  <printOptions/>
  <pageMargins left="0.6" right="0.3" top="0.5" bottom="0.25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Amy</cp:lastModifiedBy>
  <cp:lastPrinted>2002-09-18T09:32:30Z</cp:lastPrinted>
  <dcterms:created xsi:type="dcterms:W3CDTF">2000-06-02T10:53:13Z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