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9135" windowHeight="4455" tabRatio="599" activeTab="1"/>
  </bookViews>
  <sheets>
    <sheet name="BS" sheetId="1" r:id="rId1"/>
    <sheet name="P&amp;L%" sheetId="2" r:id="rId2"/>
    <sheet name="NOTES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'BS'!$A$1:$J$69</definedName>
    <definedName name="_xlnm.Print_Area" localSheetId="2">'NOTES'!$A$1:$K$313</definedName>
    <definedName name="_xlnm.Print_Area" localSheetId="1">'P&amp;L%'!$A$1:$O$151</definedName>
  </definedNames>
  <calcPr fullCalcOnLoad="1"/>
</workbook>
</file>

<file path=xl/sharedStrings.xml><?xml version="1.0" encoding="utf-8"?>
<sst xmlns="http://schemas.openxmlformats.org/spreadsheetml/2006/main" count="406" uniqueCount="314">
  <si>
    <t>(Company No : 9109-K)</t>
  </si>
  <si>
    <t>Listing Department</t>
  </si>
  <si>
    <t>KUALA LUMPUR STOCK EXCHANGE</t>
  </si>
  <si>
    <t>9th Floor Exchange Square</t>
  </si>
  <si>
    <t>Bukit Kewangan</t>
  </si>
  <si>
    <t xml:space="preserve"> </t>
  </si>
  <si>
    <t>CONSOLIDATED INCOME STATEMENT</t>
  </si>
  <si>
    <t>INDIVIDUAL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</si>
  <si>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</si>
  <si>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</si>
  <si>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</si>
  <si>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</si>
  <si>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</si>
  <si>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</si>
  <si>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</si>
  <si>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</si>
  <si>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</si>
  <si>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</si>
  <si>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</si>
  <si>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(b)</t>
  </si>
  <si>
    <t>Investment income</t>
  </si>
  <si>
    <t>(c)</t>
  </si>
  <si>
    <t>2</t>
  </si>
  <si>
    <t xml:space="preserve">    income tax, minority interests and</t>
  </si>
  <si>
    <t xml:space="preserve">    extraordinary items</t>
  </si>
  <si>
    <t>Depreciation and amortisation</t>
  </si>
  <si>
    <t>(d)</t>
  </si>
  <si>
    <t>Exceptional items</t>
  </si>
  <si>
    <t>(e)</t>
  </si>
  <si>
    <t xml:space="preserve">    interests and extraordinary items</t>
  </si>
  <si>
    <t>(f)</t>
  </si>
  <si>
    <t>Page  2</t>
  </si>
  <si>
    <t>CONSOLIDATED INCOME STATEMENT (CONTINUED)</t>
  </si>
  <si>
    <t>(g)</t>
  </si>
  <si>
    <t>(h)</t>
  </si>
  <si>
    <t>(i)</t>
  </si>
  <si>
    <t xml:space="preserve">     deducting minority interests</t>
  </si>
  <si>
    <t>(ii)  Less : minority interests</t>
  </si>
  <si>
    <t>(j)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</si>
  <si>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</si>
  <si>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</si>
  <si>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</si>
  <si>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</si>
  <si>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</si>
  <si>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 xml:space="preserve">     of the company</t>
  </si>
  <si>
    <t>3</t>
  </si>
  <si>
    <t>CONSOLIDATED BALANCE SHEET</t>
  </si>
  <si>
    <t>AS AT</t>
  </si>
  <si>
    <t>END OF</t>
  </si>
  <si>
    <t>FINANCIAL</t>
  </si>
  <si>
    <t>YEAR END</t>
  </si>
  <si>
    <t>Long Term Investments</t>
  </si>
  <si>
    <t>4</t>
  </si>
  <si>
    <t>Intangible Assets</t>
  </si>
  <si>
    <t>Current Assets</t>
  </si>
  <si>
    <t>Stocks</t>
  </si>
  <si>
    <t>Trade Debtors</t>
  </si>
  <si>
    <t>Other Debtors, Deposits and Prepayments</t>
  </si>
  <si>
    <t>Term Deposits</t>
  </si>
  <si>
    <t>Cash and Bank Balances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</si>
  <si>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</si>
  <si>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</si>
  <si>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</si>
  <si>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</si>
  <si>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</si>
  <si>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</si>
  <si>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</t>
  </si>
  <si>
    <t>Share Capital</t>
  </si>
  <si>
    <t>Reserves</t>
  </si>
  <si>
    <t>Share Premium</t>
  </si>
  <si>
    <t>Retained Profits</t>
  </si>
  <si>
    <t>Minority Interests</t>
  </si>
  <si>
    <t>Other Long Term Liabilities</t>
  </si>
  <si>
    <t>Net tangible assets per share (sen)</t>
  </si>
  <si>
    <t>NOTES</t>
  </si>
  <si>
    <t>Current year provision</t>
  </si>
  <si>
    <t>NOTES (CONTINUED)</t>
  </si>
  <si>
    <t>Total assets</t>
  </si>
  <si>
    <t>before taxation</t>
  </si>
  <si>
    <t>employed</t>
  </si>
  <si>
    <t>19</t>
  </si>
  <si>
    <t>check</t>
  </si>
  <si>
    <t>Investment holdings and others</t>
  </si>
  <si>
    <t>(audited)</t>
  </si>
  <si>
    <t>Current</t>
  </si>
  <si>
    <t>+ / (-)</t>
  </si>
  <si>
    <t>%</t>
  </si>
  <si>
    <t>50200 Kuala Lumpur</t>
  </si>
  <si>
    <t>CUMULATIVE QUARTERS</t>
  </si>
  <si>
    <t>cc. Securities Commission</t>
  </si>
  <si>
    <t xml:space="preserve">        shares) (sen)</t>
  </si>
  <si>
    <t>BERJAYA SPORTS TOTO BERHAD</t>
  </si>
  <si>
    <t>Development Properties</t>
  </si>
  <si>
    <t>Others</t>
  </si>
  <si>
    <t>Shareholders' Funds Before Treasury Shares</t>
  </si>
  <si>
    <t>Treasury Shares</t>
  </si>
  <si>
    <t>Shareholders' Funds After Treasury Shares</t>
  </si>
  <si>
    <t>Net assets per share (sen)</t>
  </si>
  <si>
    <t xml:space="preserve">   - in Malaysia</t>
  </si>
  <si>
    <t xml:space="preserve">   - outside Malaysia</t>
  </si>
  <si>
    <t>The details of the share buy-backs are as follows :</t>
  </si>
  <si>
    <t>Price per share (RM)</t>
  </si>
  <si>
    <t>Month</t>
  </si>
  <si>
    <t>Lowest</t>
  </si>
  <si>
    <t>Highest</t>
  </si>
  <si>
    <t>Average</t>
  </si>
  <si>
    <t>Number of shares</t>
  </si>
  <si>
    <t>Total consideration</t>
  </si>
  <si>
    <t>There was no pending material litigation cases against the Company and its subsidiary companies</t>
  </si>
  <si>
    <t>Investment in Associated Companies</t>
  </si>
  <si>
    <t>Toto betting operations</t>
  </si>
  <si>
    <t>Malaysia</t>
  </si>
  <si>
    <t>Outside Malaysia</t>
  </si>
  <si>
    <t>Amount</t>
  </si>
  <si>
    <t>Page  1</t>
  </si>
  <si>
    <t>Page  3</t>
  </si>
  <si>
    <t>Page  4</t>
  </si>
  <si>
    <t>Page  5</t>
  </si>
  <si>
    <t>Page  8</t>
  </si>
  <si>
    <t>Page  7</t>
  </si>
  <si>
    <t>Page  6</t>
  </si>
  <si>
    <t>On 1 December 2000, the Company ("BToto") announced the following proposals, i.e.:</t>
  </si>
  <si>
    <t>Page  9</t>
  </si>
  <si>
    <t>Revenue</t>
  </si>
  <si>
    <t xml:space="preserve">Other income </t>
  </si>
  <si>
    <t>Profit before finance cost, depreciation</t>
  </si>
  <si>
    <t xml:space="preserve">    and amortisation, exceptional items</t>
  </si>
  <si>
    <t>Finance costs</t>
  </si>
  <si>
    <t>Profit before income tax, minority</t>
  </si>
  <si>
    <t>Share of profits and losses of</t>
  </si>
  <si>
    <t xml:space="preserve">    associated companies</t>
  </si>
  <si>
    <t>Income tax</t>
  </si>
  <si>
    <t>(i)  Profit after income tax before</t>
  </si>
  <si>
    <t>Net profit from ordinary activities</t>
  </si>
  <si>
    <t xml:space="preserve">     attributable to members of the</t>
  </si>
  <si>
    <t xml:space="preserve">     company</t>
  </si>
  <si>
    <t>Net profit attributable to members</t>
  </si>
  <si>
    <t>Pre-acquisition profit / (loss),</t>
  </si>
  <si>
    <t xml:space="preserve">      if applicable</t>
  </si>
  <si>
    <t>N/A</t>
  </si>
  <si>
    <t>(m)</t>
  </si>
  <si>
    <t xml:space="preserve">Earnings per share based on 2(m) </t>
  </si>
  <si>
    <t>above after deducting any provision</t>
  </si>
  <si>
    <t>for preference dividends if any :</t>
  </si>
  <si>
    <t>(i)  Basic  (based on weighted</t>
  </si>
  <si>
    <t xml:space="preserve">       in issue)  (sen)</t>
  </si>
  <si>
    <t>Long Term Receivables</t>
  </si>
  <si>
    <t>Property, Plant and Equipment</t>
  </si>
  <si>
    <t>Deferred taxation</t>
  </si>
  <si>
    <t>11</t>
  </si>
  <si>
    <t>as follows :</t>
  </si>
  <si>
    <t>USD'000</t>
  </si>
  <si>
    <t>Unsecured</t>
  </si>
  <si>
    <t>Guarantee given to Noteholders for Secured</t>
  </si>
  <si>
    <t xml:space="preserve">   Floating Rate Notes issued by a related company</t>
  </si>
  <si>
    <t>Balance as at 30 April 2001</t>
  </si>
  <si>
    <t>Guarantee given to a financial institution for</t>
  </si>
  <si>
    <t xml:space="preserve">   facility granted to a related company</t>
  </si>
  <si>
    <t xml:space="preserve">    repayment of loan</t>
  </si>
  <si>
    <t>Total</t>
  </si>
  <si>
    <t>Segmental information on geographical basis are as follows :</t>
  </si>
  <si>
    <t>17</t>
  </si>
  <si>
    <t>18</t>
  </si>
  <si>
    <t>A guarantee fee is receivable by the Company.</t>
  </si>
  <si>
    <t>Not applicable.</t>
  </si>
  <si>
    <t xml:space="preserve">Save as disclosed in Note 11, there were no financial instruments with off balance sheet risk as at </t>
  </si>
  <si>
    <t>as at the date of this announcement.</t>
  </si>
  <si>
    <t>The principal business operations are not significantly affected by seasonality or cyclicality factors</t>
  </si>
  <si>
    <t>the date of this announcement.</t>
  </si>
  <si>
    <t>30/4/01</t>
  </si>
  <si>
    <t>Investment Properties</t>
  </si>
  <si>
    <t>Total quoted long term investment at cost</t>
  </si>
  <si>
    <t>Total quoted long term investment at book value</t>
  </si>
  <si>
    <t>Total quoted long term investment at market value</t>
  </si>
  <si>
    <t>(i)    the distribution of a special dividend of 170% (45% tax exempt and 125% less tax of</t>
  </si>
  <si>
    <t xml:space="preserve">       28%) amounting to RM779.583 million;</t>
  </si>
  <si>
    <t xml:space="preserve">There were no changes in the composition of the Company for the current quarter and financial </t>
  </si>
  <si>
    <t>May 2001</t>
  </si>
  <si>
    <t>Balance as at 1 May 2001</t>
  </si>
  <si>
    <t>Increase in treasury shares for the period</t>
  </si>
  <si>
    <t>Profit</t>
  </si>
  <si>
    <t>Reduction during the period due to</t>
  </si>
  <si>
    <t xml:space="preserve">The changes in contingent liabilities since the last audited balance sheet as at 30 April 2001 are </t>
  </si>
  <si>
    <t>and long term investments, restructuring and discontinuing operations.</t>
  </si>
  <si>
    <t>January 2002</t>
  </si>
  <si>
    <t>TOTAL</t>
  </si>
  <si>
    <t xml:space="preserve">           Balance as at 30 April 2001 </t>
  </si>
  <si>
    <t xml:space="preserve">           Reduction during the period due to</t>
  </si>
  <si>
    <t xml:space="preserve">   redemption of the Notes</t>
  </si>
  <si>
    <t xml:space="preserve">  6.64</t>
  </si>
  <si>
    <t>except for our toto betting operations that may be affected favourably by the festive seasons.</t>
  </si>
  <si>
    <t xml:space="preserve">   5.82</t>
  </si>
  <si>
    <t xml:space="preserve">            6.34</t>
  </si>
  <si>
    <t>20 June 2002</t>
  </si>
  <si>
    <t xml:space="preserve">UNAUDITED 4TH QUARTER REPORT ON CONSOLIDATED RESULTS </t>
  </si>
  <si>
    <t>FOR THE FINANCIAL YEAR ENDED 30 APRIL 2002</t>
  </si>
  <si>
    <t>30/4/2002</t>
  </si>
  <si>
    <t>30/4/2001</t>
  </si>
  <si>
    <t xml:space="preserve">       average 557,293,000 [30/4/01 :</t>
  </si>
  <si>
    <t xml:space="preserve">       565,835,000] ordinary shares</t>
  </si>
  <si>
    <t xml:space="preserve">       [30/4/01: 565,835,000] ordinary</t>
  </si>
  <si>
    <t>(ii)  Fully diluted (based on 559,988,000</t>
  </si>
  <si>
    <t>The financial statements have been prepared using the same accounting policies and methods of</t>
  </si>
  <si>
    <t>computation as compared with the most recent annual audited financial statement, and complied</t>
  </si>
  <si>
    <t>with approved accounting standards applicable to the current financial year.</t>
  </si>
  <si>
    <t>There was no extraordinary item in the current quarter and financial year ended 30 April 2002.</t>
  </si>
  <si>
    <t>4th quarter</t>
  </si>
  <si>
    <t>Financial year</t>
  </si>
  <si>
    <t>ended 30 April 2002</t>
  </si>
  <si>
    <t>There was no disposal of quoted securities for the current quarter and financial year ended</t>
  </si>
  <si>
    <t>30 April 2002.</t>
  </si>
  <si>
    <t>The details of investment in quoted securities for the current quarter and financial year ended</t>
  </si>
  <si>
    <t>30 April 2002 are as follows :</t>
  </si>
  <si>
    <t xml:space="preserve">year ended 30 April 2002 including business combination, acquisition or disposal of subsidiaries </t>
  </si>
  <si>
    <t>February 2002</t>
  </si>
  <si>
    <t>March 2002</t>
  </si>
  <si>
    <t>April 2002</t>
  </si>
  <si>
    <t>As at 30 April 2002, the number of outstanding shares in issue and fully paid with voting rights was</t>
  </si>
  <si>
    <t>558,585,522 (30 April 2001 : 557,856,522) ordinary shares of RM1.00 each.</t>
  </si>
  <si>
    <t xml:space="preserve">   6.05</t>
  </si>
  <si>
    <t xml:space="preserve">  6.68</t>
  </si>
  <si>
    <t xml:space="preserve">   6.52</t>
  </si>
  <si>
    <t xml:space="preserve">  7.75</t>
  </si>
  <si>
    <t xml:space="preserve">   7.81</t>
  </si>
  <si>
    <t xml:space="preserve">  9.58</t>
  </si>
  <si>
    <t>The Group borrowings as at 30 April 2002 consisted of secured short term borrowings by our</t>
  </si>
  <si>
    <t xml:space="preserve">           Balance as at 30 April 2002</t>
  </si>
  <si>
    <t>Balance as at 30 April 2002</t>
  </si>
  <si>
    <t>Save as disclosed in Note 8, there is no material subsequent event for the financial year ended</t>
  </si>
  <si>
    <t>30 April 2002 up to the date of this announcement.</t>
  </si>
  <si>
    <t>Not applicable</t>
  </si>
  <si>
    <t>The date of closure of the Record of Depositors for determining the dividend entitlement and the</t>
  </si>
  <si>
    <t>date of payment shall be announced at a later date.</t>
  </si>
  <si>
    <t>Under provision in prior year</t>
  </si>
  <si>
    <t>As compared to the preceding quarter ended 31 January 2002, the Group recorded an increase</t>
  </si>
  <si>
    <t xml:space="preserve">For the year ended 30 April 2002, the Group registered revenue of RM2.3 billion representing </t>
  </si>
  <si>
    <t>overseas subsidiary amounted to USD1,875,000.  The US dollars denominated borrowings was</t>
  </si>
  <si>
    <t>Total treasury shares as at 30 April 2002</t>
  </si>
  <si>
    <t>The number of treasury shares held on hand as at 30 April 2002 are as follows :</t>
  </si>
  <si>
    <t xml:space="preserve">The exceptional item recorded in the current fourth quarter comprised the write down in value </t>
  </si>
  <si>
    <t>of investment in an associated company amounted to RM213,000.</t>
  </si>
  <si>
    <t xml:space="preserve">The income tax charge for the current quarter and the financial year ended 30 April 2002  </t>
  </si>
  <si>
    <t>included the following :</t>
  </si>
  <si>
    <t xml:space="preserve">The effective tax rates on the Group's current fourth quarter profit and profit for financial year </t>
  </si>
  <si>
    <t>disallowed for taxation purposes.</t>
  </si>
  <si>
    <t xml:space="preserve">ended 30 April 2002 were higher than the statutory tax rate mainly due to certain expenses being </t>
  </si>
  <si>
    <t xml:space="preserve">There was no profits / (losses) on any sale of unquoted investments and / or properties </t>
  </si>
  <si>
    <t>companies with principal activities of property development.</t>
  </si>
  <si>
    <t>respectively for the current quarter and financial year ended 30 April 2002 except for subsidiary</t>
  </si>
  <si>
    <t xml:space="preserve">(ii)   the renounceable rights issue of up to RM779.583 million of 8% nominal value of </t>
  </si>
  <si>
    <t xml:space="preserve">       Irredeemable Convertible Unsecured Loan Stocks ("ICULS") to all the shareholders of </t>
  </si>
  <si>
    <t xml:space="preserve">       every 20 BToto shares held; and</t>
  </si>
  <si>
    <t xml:space="preserve">       BToto at 100% of the nominal value on the basis of RM27 nominal value of ICULS for</t>
  </si>
  <si>
    <t xml:space="preserve">       BToto shares to RM2 billion comprising 2 billion BToto shares.</t>
  </si>
  <si>
    <t xml:space="preserve">(iii)  the increase in authorised share capital of BToto from RM1 billion comprising 1 billion </t>
  </si>
  <si>
    <t xml:space="preserve">rights issue of ICULS was approved by the Securities Commission ("SC") on 16 April 2001.  On </t>
  </si>
  <si>
    <t xml:space="preserve">The aforesaid proposals are inter-conditional upon each other and the proposed renounceable </t>
  </si>
  <si>
    <t xml:space="preserve">On 14 January 2002, BToto announced that the SC had via its letter dated 11 January 2002 </t>
  </si>
  <si>
    <t xml:space="preserve">imposed additional conditions to the abovementioned proposals.  On 1 March 2002, BToto </t>
  </si>
  <si>
    <t xml:space="preserve">announced that on 29 January 2002, an appeal had been made to the SC to vary one of the </t>
  </si>
  <si>
    <t xml:space="preserve">conditions imposed in its letter dated 11 January 2002.  BToto has also made an application to the </t>
  </si>
  <si>
    <t xml:space="preserve">SC on 31 January 2002 for the issuance of an additional RM4,203,900 nominal value of ICULS </t>
  </si>
  <si>
    <t xml:space="preserve">pursuant to the proposed rights issue to accommodate the new BToto ordinary shares of RM1.00 </t>
  </si>
  <si>
    <t xml:space="preserve">each arising from the exercise of BToto's Employees Share Option Scheme.  The SC has </t>
  </si>
  <si>
    <t>approved the abovementioned proposals subject to additional conditions on 27 February 2002.</t>
  </si>
  <si>
    <t xml:space="preserve">Shareholders had approved the abovementioned proposals at the Extraordinary General Meeting </t>
  </si>
  <si>
    <t>held on 22 April 2002. Approval-in-principle has been obtained from the Kuala Lumpur Stock</t>
  </si>
  <si>
    <t>Exchange on 13 June 2002 for the listing of and quotation for the ICULS and the new BToto</t>
  </si>
  <si>
    <t>shares arising from the conversion of ICULS and the exercises are now in the process of</t>
  </si>
  <si>
    <t>converted at the rate prevailing as at 30 April 2002 and this was equivalent to RM7,125,000.</t>
  </si>
  <si>
    <t xml:space="preserve">Segmental revenue and profit before taxation for the financial year ended 30 April 2002 and </t>
  </si>
  <si>
    <t>total assets employed as at 30 April 2002 were as follows :</t>
  </si>
  <si>
    <t>As compared to the corresponding fourth quarter ended 30 April 2001, the Group registered</t>
  </si>
  <si>
    <t>Sports Toto's revenue was lower by 5.8% compared to the previous corresponding quarter ended</t>
  </si>
  <si>
    <t>30 April 2001 as the previous corresponding quarter had the benefit of record sales from the</t>
  </si>
  <si>
    <t xml:space="preserve">Super 6/49 Jackpot game. This also explained the lower pre-tax profit of 4.1% compared to </t>
  </si>
  <si>
    <t>the previous year corresponding quarter.</t>
  </si>
  <si>
    <t xml:space="preserve">a marginal decrease of 1.6% compared to the previous year ended 30 April 2001.  Despite the </t>
  </si>
  <si>
    <t xml:space="preserve">The principal subsidiary, Sports Toto recorded revenue of RM2.21 billion compared to RM2.24 </t>
  </si>
  <si>
    <t>prize payout achieved in the current financial year under review.</t>
  </si>
  <si>
    <t xml:space="preserve">RM361.9 million in the previous financial year ended 30 April 2001 due to a more favourable </t>
  </si>
  <si>
    <t xml:space="preserve">billion for the previous year, representing a marginal decline of 1.3%.  Despite the lower </t>
  </si>
  <si>
    <t>revenue, Sports Toto's pre-tax profit increased by 6.8% to RM386.5 million compared to</t>
  </si>
  <si>
    <t>million representing an increase of 3.9% whereas ILTS reported a pre-tax loss of RM1.7 million.</t>
  </si>
  <si>
    <t>17 October 2001, the SC approved the extension of time for the completion from 15 October 2001</t>
  </si>
  <si>
    <t xml:space="preserve">to 15 April 2002. </t>
  </si>
  <si>
    <t>being implemented. The abridged prospectus for the ICULS was issued on 20 June 2002.</t>
  </si>
  <si>
    <t xml:space="preserve">During the fourth quarter ended 30 April 2002, there were 8,973,000 new ordinary shares issued </t>
  </si>
  <si>
    <t xml:space="preserve">under the Employees' Share Option Scheme ("ESOS"). This, together with the 147,000 ordinary </t>
  </si>
  <si>
    <t xml:space="preserve">shares issued in the third quarter ended 31 January 2002, has resulted in the total number of </t>
  </si>
  <si>
    <t xml:space="preserve">ordinary shares issued under the ESOS for the year ended 30 April 2002 to 9,120,000.  During </t>
  </si>
  <si>
    <t xml:space="preserve">the current quarter, the Company bought back 6,196,000 shares of its own from the open market.  </t>
  </si>
  <si>
    <t xml:space="preserve">A total of 8,391,000 shares were bought back during the financial year ended 30 April 2002.  </t>
  </si>
  <si>
    <t>shares.  As at the financial year ended 30 April 2002, none of the shares were cancelled or resold.</t>
  </si>
  <si>
    <t xml:space="preserve">These shares were bought back with internally generated funds and are being held as treasury </t>
  </si>
  <si>
    <t xml:space="preserve">Chinese New Year festival in February 2002, which is traditionally a period of high sales. </t>
  </si>
  <si>
    <t>However, International Lottery &amp; Totalizator Systems Inc. ("ILTS") recorded lower revenue</t>
  </si>
  <si>
    <t>under review.</t>
  </si>
  <si>
    <t>The Board has recommended a final dividend of 25% per share less 28% income tax for the</t>
  </si>
  <si>
    <t xml:space="preserve">financial year ended 30 April 2002 (2001 : 13% per share less 28% income tax) for approval </t>
  </si>
  <si>
    <t>by shareholders at the forthcoming Annual General Meeting.  The Board had declared the</t>
  </si>
  <si>
    <t>first interim dividend of 10% per share less 28% income tax and second interim dividend of</t>
  </si>
  <si>
    <t>15% per share less income tax of 28% for the financial year ended 30 April 2002.  The first</t>
  </si>
  <si>
    <t>interim dividend was paid on 31 January 2002 and the second interim dividend was paid on</t>
  </si>
  <si>
    <t>17 June 2002.  The total gross dividend distribution per share in respect of the financial year</t>
  </si>
  <si>
    <t>ended 30 April 2002 will be 50% (2001 : 28% per share less 28% income tax).</t>
  </si>
  <si>
    <t xml:space="preserve">in revenue of 1.5%.  The increase was mainly contributed by the higher sales of 4.1% recorded </t>
  </si>
  <si>
    <t>by the principal subsidiary, Sports Toto Malaysia Sdn Bhd ("Sports Toto") as a result of the</t>
  </si>
  <si>
    <t>0.9% in the current quarter under review. Sports Toto recorded higher pre-tax profit of RM98.1</t>
  </si>
  <si>
    <t xml:space="preserve">The Group registered pre-tax profit of RM105.0 million representing a marginal decrease of </t>
  </si>
  <si>
    <t>lower revenue and pre-tax profit of 6.9% and 6.0% respectively.</t>
  </si>
  <si>
    <t>lower revenue, the Group recorded pre-tax profit of RM426.8 million representing an increase</t>
  </si>
  <si>
    <t>of 6.5% over the previous year.</t>
  </si>
  <si>
    <t>of RM8.6 million as some of the major contracts were nearing completion in the current quarter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</si>
</sst>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dd\-mmm\-yy"/>
    <numFmt numFmtId="176" formatCode="0.0_);\(0.0\)"/>
    <numFmt numFmtId="177" formatCode="0.00_);\(0.00\)"/>
    <numFmt numFmtId="178" formatCode="_(* #,##0.000_);_(* \(#,##0.000\);_(* &quot;-&quot;??_);_(@_)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u val="single"/>
      <sz val="11"/>
      <name val="Times New Roman"/>
      <family val="1"/>
    </font>
    <font>
      <b/>
      <sz val="11"/>
      <name val="Times New Roman"/>
      <family val="0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6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" xfId="0" applyFont="1" applyBorder="1" applyAlignment="1">
      <alignment/>
    </xf>
    <xf numFmtId="0" fontId="5" fillId="0" borderId="3" xfId="0" applyFont="1" applyBorder="1" applyAlignment="1" applyProtection="1" quotePrefix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5" xfId="0" applyFont="1" applyBorder="1" applyAlignment="1" applyProtection="1">
      <alignment horizontal="centerContinuous"/>
      <protection/>
    </xf>
    <xf numFmtId="0" fontId="5" fillId="0" borderId="6" xfId="0" applyFont="1" applyBorder="1" applyAlignment="1" applyProtection="1">
      <alignment horizontal="centerContinuous"/>
      <protection/>
    </xf>
    <xf numFmtId="0" fontId="5" fillId="0" borderId="7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8" fontId="5" fillId="0" borderId="8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8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 applyProtection="1">
      <alignment horizontal="right"/>
      <protection/>
    </xf>
    <xf numFmtId="168" fontId="5" fillId="0" borderId="9" xfId="15" applyNumberFormat="1" applyFont="1" applyBorder="1" applyAlignment="1" applyProtection="1">
      <alignment horizontal="right"/>
      <protection/>
    </xf>
    <xf numFmtId="168" fontId="5" fillId="0" borderId="9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 horizontal="centerContinuous"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9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5" xfId="15" applyNumberFormat="1" applyFont="1" applyBorder="1" applyAlignment="1" applyProtection="1">
      <alignment/>
      <protection/>
    </xf>
    <xf numFmtId="168" fontId="5" fillId="0" borderId="6" xfId="15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168" fontId="5" fillId="0" borderId="10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168" fontId="5" fillId="0" borderId="11" xfId="15" applyNumberFormat="1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166" fontId="8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8" fillId="0" borderId="12" xfId="0" applyFont="1" applyBorder="1" applyAlignment="1" applyProtection="1">
      <alignment horizontal="centerContinuous"/>
      <protection/>
    </xf>
    <xf numFmtId="168" fontId="5" fillId="0" borderId="8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Border="1" applyAlignment="1" applyProtection="1">
      <alignment horizontal="center"/>
      <protection/>
    </xf>
    <xf numFmtId="168" fontId="5" fillId="0" borderId="10" xfId="15" applyNumberFormat="1" applyFont="1" applyBorder="1" applyAlignment="1" applyProtection="1">
      <alignment horizontal="center"/>
      <protection/>
    </xf>
    <xf numFmtId="168" fontId="5" fillId="0" borderId="13" xfId="15" applyNumberFormat="1" applyFont="1" applyBorder="1" applyAlignment="1" applyProtection="1">
      <alignment horizontal="center"/>
      <protection/>
    </xf>
    <xf numFmtId="0" fontId="8" fillId="0" borderId="0" xfId="0" applyFont="1" applyAlignment="1">
      <alignment horizontal="centerContinuous"/>
    </xf>
    <xf numFmtId="168" fontId="5" fillId="0" borderId="14" xfId="15" applyNumberFormat="1" applyFont="1" applyBorder="1" applyAlignment="1" applyProtection="1">
      <alignment/>
      <protection/>
    </xf>
    <xf numFmtId="168" fontId="5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168" fontId="5" fillId="0" borderId="20" xfId="0" applyNumberFormat="1" applyFont="1" applyBorder="1" applyAlignment="1">
      <alignment/>
    </xf>
    <xf numFmtId="44" fontId="5" fillId="0" borderId="0" xfId="17" applyFont="1" applyAlignment="1" applyProtection="1">
      <alignment horizontal="left"/>
      <protection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5" fillId="0" borderId="18" xfId="0" applyFont="1" applyBorder="1" applyAlignment="1" applyProtection="1" quotePrefix="1">
      <alignment horizontal="center"/>
      <protection/>
    </xf>
    <xf numFmtId="0" fontId="0" fillId="0" borderId="21" xfId="0" applyBorder="1" applyAlignment="1" quotePrefix="1">
      <alignment horizontal="center"/>
    </xf>
    <xf numFmtId="0" fontId="5" fillId="0" borderId="17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167" fontId="5" fillId="0" borderId="0" xfId="0" applyNumberFormat="1" applyFont="1" applyAlignment="1">
      <alignment/>
    </xf>
    <xf numFmtId="167" fontId="5" fillId="0" borderId="10" xfId="0" applyNumberFormat="1" applyFont="1" applyBorder="1" applyAlignment="1">
      <alignment/>
    </xf>
    <xf numFmtId="43" fontId="0" fillId="0" borderId="0" xfId="15" applyAlignment="1">
      <alignment/>
    </xf>
    <xf numFmtId="167" fontId="0" fillId="0" borderId="0" xfId="0" applyNumberFormat="1" applyAlignment="1">
      <alignment/>
    </xf>
    <xf numFmtId="167" fontId="5" fillId="0" borderId="13" xfId="15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168" fontId="5" fillId="0" borderId="13" xfId="15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8" fontId="5" fillId="0" borderId="25" xfId="15" applyNumberFormat="1" applyFont="1" applyBorder="1" applyAlignment="1" applyProtection="1">
      <alignment/>
      <protection/>
    </xf>
    <xf numFmtId="43" fontId="5" fillId="0" borderId="13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Alignment="1">
      <alignment horizontal="centerContinuous"/>
    </xf>
    <xf numFmtId="168" fontId="5" fillId="0" borderId="20" xfId="15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168" fontId="5" fillId="0" borderId="0" xfId="15" applyNumberFormat="1" applyFont="1" applyBorder="1" applyAlignment="1">
      <alignment/>
    </xf>
    <xf numFmtId="0" fontId="5" fillId="0" borderId="18" xfId="0" applyFont="1" applyBorder="1" applyAlignment="1">
      <alignment/>
    </xf>
    <xf numFmtId="168" fontId="5" fillId="0" borderId="10" xfId="15" applyNumberFormat="1" applyFont="1" applyBorder="1" applyAlignment="1">
      <alignment/>
    </xf>
    <xf numFmtId="168" fontId="5" fillId="0" borderId="22" xfId="15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43" fontId="5" fillId="0" borderId="0" xfId="15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26" xfId="0" applyFont="1" applyBorder="1" applyAlignment="1">
      <alignment horizontal="centerContinuous"/>
    </xf>
    <xf numFmtId="0" fontId="5" fillId="0" borderId="2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167" fontId="5" fillId="0" borderId="13" xfId="15" applyNumberFormat="1" applyFont="1" applyBorder="1" applyAlignment="1" applyProtection="1">
      <alignment horizontal="center"/>
      <protection/>
    </xf>
    <xf numFmtId="167" fontId="5" fillId="0" borderId="0" xfId="15" applyNumberFormat="1" applyFont="1" applyBorder="1" applyAlignment="1" applyProtection="1">
      <alignment horizontal="center"/>
      <protection/>
    </xf>
    <xf numFmtId="167" fontId="5" fillId="0" borderId="10" xfId="15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8" fontId="5" fillId="0" borderId="21" xfId="15" applyNumberFormat="1" applyFont="1" applyBorder="1" applyAlignment="1">
      <alignment/>
    </xf>
    <xf numFmtId="168" fontId="5" fillId="0" borderId="15" xfId="15" applyNumberFormat="1" applyFont="1" applyBorder="1" applyAlignment="1">
      <alignment/>
    </xf>
    <xf numFmtId="168" fontId="5" fillId="0" borderId="17" xfId="15" applyNumberFormat="1" applyFont="1" applyBorder="1" applyAlignment="1">
      <alignment/>
    </xf>
    <xf numFmtId="0" fontId="5" fillId="0" borderId="2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8" fontId="5" fillId="0" borderId="10" xfId="15" applyNumberFormat="1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13" xfId="0" applyNumberFormat="1" applyFont="1" applyBorder="1" applyAlignment="1">
      <alignment/>
    </xf>
    <xf numFmtId="168" fontId="5" fillId="0" borderId="0" xfId="15" applyNumberFormat="1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168" fontId="5" fillId="0" borderId="27" xfId="15" applyNumberFormat="1" applyFont="1" applyBorder="1" applyAlignment="1">
      <alignment/>
    </xf>
    <xf numFmtId="168" fontId="5" fillId="0" borderId="19" xfId="15" applyNumberFormat="1" applyFont="1" applyBorder="1" applyAlignment="1">
      <alignment/>
    </xf>
    <xf numFmtId="168" fontId="5" fillId="0" borderId="28" xfId="15" applyNumberFormat="1" applyFont="1" applyBorder="1" applyAlignment="1">
      <alignment/>
    </xf>
    <xf numFmtId="168" fontId="5" fillId="0" borderId="20" xfId="15" applyNumberFormat="1" applyFont="1" applyBorder="1" applyAlignment="1">
      <alignment/>
    </xf>
    <xf numFmtId="175" fontId="5" fillId="0" borderId="0" xfId="0" applyNumberFormat="1" applyFont="1" applyAlignment="1" quotePrefix="1">
      <alignment horizontal="center"/>
    </xf>
    <xf numFmtId="168" fontId="5" fillId="0" borderId="13" xfId="15" applyNumberFormat="1" applyFont="1" applyBorder="1" applyAlignment="1">
      <alignment/>
    </xf>
    <xf numFmtId="168" fontId="5" fillId="0" borderId="29" xfId="15" applyNumberFormat="1" applyFont="1" applyBorder="1" applyAlignment="1">
      <alignment/>
    </xf>
    <xf numFmtId="168" fontId="5" fillId="0" borderId="30" xfId="15" applyNumberFormat="1" applyFont="1" applyBorder="1" applyAlignment="1">
      <alignment/>
    </xf>
    <xf numFmtId="0" fontId="8" fillId="0" borderId="0" xfId="0" applyFont="1" applyAlignment="1">
      <alignment/>
    </xf>
    <xf numFmtId="176" fontId="5" fillId="0" borderId="13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168" fontId="5" fillId="0" borderId="22" xfId="15" applyNumberFormat="1" applyFont="1" applyBorder="1" applyAlignment="1">
      <alignment horizontal="center"/>
    </xf>
    <xf numFmtId="43" fontId="5" fillId="0" borderId="10" xfId="15" applyFont="1" applyBorder="1" applyAlignment="1">
      <alignment/>
    </xf>
    <xf numFmtId="43" fontId="5" fillId="0" borderId="0" xfId="15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168" fontId="5" fillId="0" borderId="0" xfId="15" applyNumberFormat="1" applyFont="1" applyBorder="1" applyAlignment="1">
      <alignment horizontal="center"/>
    </xf>
    <xf numFmtId="43" fontId="5" fillId="0" borderId="27" xfId="15" applyFont="1" applyBorder="1" applyAlignment="1">
      <alignment/>
    </xf>
    <xf numFmtId="0" fontId="5" fillId="0" borderId="19" xfId="0" applyFont="1" applyBorder="1" applyAlignment="1" quotePrefix="1">
      <alignment horizontal="center"/>
    </xf>
    <xf numFmtId="43" fontId="5" fillId="0" borderId="28" xfId="15" applyFont="1" applyBorder="1" applyAlignment="1">
      <alignment/>
    </xf>
    <xf numFmtId="43" fontId="5" fillId="0" borderId="19" xfId="15" applyFont="1" applyBorder="1" applyAlignment="1">
      <alignment/>
    </xf>
    <xf numFmtId="0" fontId="5" fillId="0" borderId="19" xfId="0" applyFont="1" applyBorder="1" applyAlignment="1" quotePrefix="1">
      <alignment horizontal="left"/>
    </xf>
    <xf numFmtId="0" fontId="5" fillId="0" borderId="19" xfId="0" applyFont="1" applyBorder="1" applyAlignment="1" quotePrefix="1">
      <alignment horizontal="right"/>
    </xf>
    <xf numFmtId="0" fontId="5" fillId="0" borderId="18" xfId="0" applyFont="1" applyBorder="1" applyAlignment="1">
      <alignment horizontal="center"/>
    </xf>
    <xf numFmtId="168" fontId="5" fillId="0" borderId="26" xfId="15" applyNumberFormat="1" applyFont="1" applyBorder="1" applyAlignment="1">
      <alignment/>
    </xf>
    <xf numFmtId="168" fontId="5" fillId="0" borderId="21" xfId="15" applyNumberFormat="1" applyFont="1" applyBorder="1" applyAlignment="1">
      <alignment horizontal="center"/>
    </xf>
    <xf numFmtId="168" fontId="5" fillId="0" borderId="10" xfId="15" applyNumberFormat="1" applyFont="1" applyBorder="1" applyAlignment="1">
      <alignment horizontal="center"/>
    </xf>
    <xf numFmtId="0" fontId="5" fillId="0" borderId="15" xfId="0" applyFont="1" applyBorder="1" applyAlignment="1" quotePrefix="1">
      <alignment/>
    </xf>
    <xf numFmtId="17" fontId="5" fillId="0" borderId="18" xfId="0" applyNumberFormat="1" applyFont="1" applyBorder="1" applyAlignment="1" quotePrefix="1">
      <alignment/>
    </xf>
    <xf numFmtId="0" fontId="8" fillId="0" borderId="1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86</xdr:row>
      <xdr:rowOff>0</xdr:rowOff>
    </xdr:from>
    <xdr:to>
      <xdr:col>14</xdr:col>
      <xdr:colOff>0</xdr:colOff>
      <xdr:row>86</xdr:row>
      <xdr:rowOff>0</xdr:rowOff>
    </xdr:to>
    <xdr:sp>
      <xdr:nvSpPr>
        <xdr:cNvPr id="1" name="Line 1"/>
        <xdr:cNvSpPr>
          <a:spLocks/>
        </xdr:cNvSpPr>
      </xdr:nvSpPr>
      <xdr:spPr>
        <a:xfrm>
          <a:off x="4981575" y="144780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workbookViewId="0" topLeftCell="A28">
      <selection activeCell="D46" sqref="D46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2.66015625" style="9" customWidth="1"/>
    <col min="8" max="8" width="16.66015625" style="9" customWidth="1"/>
    <col min="9" max="9" width="2.6601562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ht="15" customHeight="1"/>
    <row r="3" ht="15" customHeight="1"/>
    <row r="4" ht="12" customHeight="1"/>
    <row r="5" ht="12" customHeight="1"/>
    <row r="6" spans="1:10" ht="13.5" customHeight="1">
      <c r="A6" s="53" t="s">
        <v>91</v>
      </c>
      <c r="B6" s="3"/>
      <c r="C6" s="3"/>
      <c r="D6" s="3"/>
      <c r="E6" s="3"/>
      <c r="J6" s="1"/>
    </row>
    <row r="7" spans="1:5" ht="13.5" customHeight="1">
      <c r="A7" s="54" t="s">
        <v>194</v>
      </c>
      <c r="B7" s="3"/>
      <c r="C7" s="3"/>
      <c r="D7" s="3"/>
      <c r="E7" s="3"/>
    </row>
    <row r="8" spans="1:5" ht="13.5" customHeight="1">
      <c r="A8" s="55" t="s">
        <v>195</v>
      </c>
      <c r="B8" s="3"/>
      <c r="C8" s="3"/>
      <c r="D8" s="3"/>
      <c r="E8" s="3"/>
    </row>
    <row r="9" spans="1:5" ht="3.75" customHeight="1">
      <c r="A9" s="3"/>
      <c r="B9" s="3"/>
      <c r="C9" s="3"/>
      <c r="D9" s="3"/>
      <c r="E9" s="3"/>
    </row>
    <row r="10" spans="1:10" ht="13.5" customHeight="1">
      <c r="A10" s="53" t="s">
        <v>46</v>
      </c>
      <c r="B10" s="3"/>
      <c r="C10" s="3"/>
      <c r="D10" s="3"/>
      <c r="E10" s="3"/>
      <c r="H10" s="20" t="s">
        <v>47</v>
      </c>
      <c r="J10" s="20" t="s">
        <v>47</v>
      </c>
    </row>
    <row r="11" spans="1:10" ht="13.5" customHeight="1">
      <c r="A11" s="6"/>
      <c r="B11" s="6"/>
      <c r="C11" s="6"/>
      <c r="D11" s="6"/>
      <c r="E11" s="6"/>
      <c r="H11" s="21" t="s">
        <v>48</v>
      </c>
      <c r="J11" s="21" t="s">
        <v>9</v>
      </c>
    </row>
    <row r="12" spans="1:10" ht="13.5" customHeight="1">
      <c r="A12" s="6"/>
      <c r="B12" s="6"/>
      <c r="C12" s="6"/>
      <c r="D12" s="6"/>
      <c r="E12" s="6"/>
      <c r="H12" s="21" t="s">
        <v>8</v>
      </c>
      <c r="J12" s="21" t="s">
        <v>49</v>
      </c>
    </row>
    <row r="13" spans="1:10" ht="13.5" customHeight="1">
      <c r="A13" s="6"/>
      <c r="B13" s="6"/>
      <c r="C13" s="6"/>
      <c r="D13" s="6"/>
      <c r="E13" s="6"/>
      <c r="H13" s="21" t="s">
        <v>11</v>
      </c>
      <c r="J13" s="21" t="s">
        <v>50</v>
      </c>
    </row>
    <row r="14" spans="1:10" ht="13.5" customHeight="1">
      <c r="A14" s="6"/>
      <c r="B14" s="6"/>
      <c r="C14" s="6"/>
      <c r="D14" s="6"/>
      <c r="E14" s="6"/>
      <c r="H14" s="21" t="s">
        <v>196</v>
      </c>
      <c r="J14" s="21" t="s">
        <v>169</v>
      </c>
    </row>
    <row r="15" spans="1:10" ht="13.5" customHeight="1">
      <c r="A15" s="6"/>
      <c r="B15" s="6"/>
      <c r="C15" s="6"/>
      <c r="D15" s="6"/>
      <c r="E15" s="6"/>
      <c r="H15" s="72"/>
      <c r="J15" s="73" t="s">
        <v>83</v>
      </c>
    </row>
    <row r="16" spans="1:10" ht="13.5" customHeight="1">
      <c r="A16" s="6"/>
      <c r="B16" s="6"/>
      <c r="C16" s="6"/>
      <c r="D16" s="6"/>
      <c r="E16" s="6"/>
      <c r="H16" s="22" t="s">
        <v>16</v>
      </c>
      <c r="J16" s="22" t="s">
        <v>16</v>
      </c>
    </row>
    <row r="17" spans="1:5" ht="3" customHeight="1">
      <c r="A17" s="6"/>
      <c r="B17" s="6"/>
      <c r="C17" s="6"/>
      <c r="D17" s="6"/>
      <c r="E17" s="6"/>
    </row>
    <row r="18" spans="1:10" ht="13.5" customHeight="1">
      <c r="A18" s="24" t="s">
        <v>17</v>
      </c>
      <c r="B18" s="11" t="s">
        <v>147</v>
      </c>
      <c r="C18" s="6"/>
      <c r="D18" s="6"/>
      <c r="E18" s="6"/>
      <c r="H18" s="30">
        <v>123721</v>
      </c>
      <c r="I18" s="27"/>
      <c r="J18" s="30">
        <v>113937</v>
      </c>
    </row>
    <row r="19" spans="1:10" ht="13.5" customHeight="1">
      <c r="A19" s="24">
        <v>2</v>
      </c>
      <c r="B19" s="11" t="s">
        <v>170</v>
      </c>
      <c r="C19" s="6"/>
      <c r="D19" s="6"/>
      <c r="E19" s="6"/>
      <c r="H19" s="30">
        <v>3334</v>
      </c>
      <c r="I19" s="27"/>
      <c r="J19" s="30">
        <v>3334</v>
      </c>
    </row>
    <row r="20" spans="1:10" ht="13.5" customHeight="1">
      <c r="A20" s="24">
        <v>3</v>
      </c>
      <c r="B20" s="11" t="s">
        <v>109</v>
      </c>
      <c r="H20" s="30">
        <v>990</v>
      </c>
      <c r="I20" s="27"/>
      <c r="J20" s="30">
        <v>1206</v>
      </c>
    </row>
    <row r="21" spans="1:10" ht="13.5" customHeight="1">
      <c r="A21" s="24">
        <v>4</v>
      </c>
      <c r="B21" s="11" t="s">
        <v>51</v>
      </c>
      <c r="H21" s="30">
        <v>15570</v>
      </c>
      <c r="I21" s="27"/>
      <c r="J21" s="30">
        <v>14058</v>
      </c>
    </row>
    <row r="22" spans="1:10" ht="13.5" customHeight="1">
      <c r="A22" s="24">
        <f>+A21+1</f>
        <v>5</v>
      </c>
      <c r="B22" s="11" t="s">
        <v>146</v>
      </c>
      <c r="H22" s="30">
        <v>0</v>
      </c>
      <c r="I22" s="27"/>
      <c r="J22" s="30">
        <v>1243</v>
      </c>
    </row>
    <row r="23" spans="1:10" ht="13.5" customHeight="1">
      <c r="A23" s="24">
        <f>+A22+1</f>
        <v>6</v>
      </c>
      <c r="B23" s="11" t="s">
        <v>53</v>
      </c>
      <c r="H23" s="30">
        <f>642112+15</f>
        <v>642127</v>
      </c>
      <c r="I23" s="27"/>
      <c r="J23" s="30">
        <f>644527+19</f>
        <v>644546</v>
      </c>
    </row>
    <row r="24" spans="1:10" ht="4.5" customHeight="1">
      <c r="A24" s="46"/>
      <c r="H24" s="27"/>
      <c r="I24" s="27"/>
      <c r="J24" s="27"/>
    </row>
    <row r="25" spans="1:10" ht="13.5" customHeight="1">
      <c r="A25" s="24">
        <v>7</v>
      </c>
      <c r="B25" s="11" t="s">
        <v>54</v>
      </c>
      <c r="H25" s="27"/>
      <c r="I25" s="27"/>
      <c r="J25" s="27"/>
    </row>
    <row r="26" spans="1:10" ht="13.5" customHeight="1">
      <c r="A26" s="46"/>
      <c r="C26" s="11" t="s">
        <v>55</v>
      </c>
      <c r="H26" s="30">
        <v>9487</v>
      </c>
      <c r="I26" s="27"/>
      <c r="J26" s="30">
        <v>14024</v>
      </c>
    </row>
    <row r="27" spans="1:10" ht="13.5" customHeight="1">
      <c r="A27" s="46"/>
      <c r="C27" s="11" t="s">
        <v>56</v>
      </c>
      <c r="H27" s="30">
        <v>10034</v>
      </c>
      <c r="I27" s="27"/>
      <c r="J27" s="30">
        <f>27388-49</f>
        <v>27339</v>
      </c>
    </row>
    <row r="28" spans="1:10" ht="13.5" customHeight="1">
      <c r="A28" s="46"/>
      <c r="C28" s="11" t="s">
        <v>57</v>
      </c>
      <c r="H28" s="30">
        <f>23530+790248+316249</f>
        <v>1130027</v>
      </c>
      <c r="I28" s="27"/>
      <c r="J28" s="30">
        <f>11288+11227+1562+731950+318680</f>
        <v>1074707</v>
      </c>
    </row>
    <row r="29" spans="1:10" ht="13.5" customHeight="1">
      <c r="A29" s="46"/>
      <c r="C29" s="11" t="s">
        <v>92</v>
      </c>
      <c r="H29" s="30">
        <v>0</v>
      </c>
      <c r="I29" s="27"/>
      <c r="J29" s="30">
        <v>10899</v>
      </c>
    </row>
    <row r="30" spans="1:10" ht="13.5" customHeight="1">
      <c r="A30" s="46"/>
      <c r="C30" s="11" t="s">
        <v>58</v>
      </c>
      <c r="H30" s="30">
        <v>101304</v>
      </c>
      <c r="I30" s="27"/>
      <c r="J30" s="30">
        <v>57357</v>
      </c>
    </row>
    <row r="31" spans="1:10" ht="13.5" customHeight="1">
      <c r="A31" s="46"/>
      <c r="C31" s="11" t="s">
        <v>59</v>
      </c>
      <c r="H31" s="33">
        <v>54507</v>
      </c>
      <c r="I31" s="27"/>
      <c r="J31" s="33">
        <v>21541</v>
      </c>
    </row>
    <row r="32" spans="1:10" ht="2.25" customHeight="1">
      <c r="A32" s="46"/>
      <c r="H32" s="27"/>
      <c r="I32" s="27"/>
      <c r="J32" s="27"/>
    </row>
    <row r="33" spans="1:10" ht="12.75" customHeight="1">
      <c r="A33" s="46"/>
      <c r="H33" s="33">
        <f>SUM(H26:H31)</f>
        <v>1305359</v>
      </c>
      <c r="I33" s="27"/>
      <c r="J33" s="33">
        <f>SUM(J26:J31)</f>
        <v>1205867</v>
      </c>
    </row>
    <row r="34" spans="1:10" ht="2.25" customHeight="1">
      <c r="A34" s="46"/>
      <c r="H34" s="27"/>
      <c r="I34" s="27"/>
      <c r="J34" s="27"/>
    </row>
    <row r="35" spans="1:10" ht="13.5" customHeight="1">
      <c r="A35" s="24">
        <v>8</v>
      </c>
      <c r="B35" s="11" t="s">
        <v>60</v>
      </c>
      <c r="H35" s="27"/>
      <c r="I35" s="27"/>
      <c r="J35" s="27"/>
    </row>
    <row r="36" spans="1:10" ht="13.5" customHeight="1">
      <c r="A36" s="46"/>
      <c r="C36" s="11" t="s">
        <v>62</v>
      </c>
      <c r="H36" s="30">
        <v>22627</v>
      </c>
      <c r="I36" s="27"/>
      <c r="J36" s="30">
        <v>26745</v>
      </c>
    </row>
    <row r="37" spans="1:10" ht="13.5" customHeight="1">
      <c r="A37" s="46"/>
      <c r="C37" s="11" t="s">
        <v>63</v>
      </c>
      <c r="H37" s="30">
        <f>372004+1074</f>
        <v>373078</v>
      </c>
      <c r="I37" s="27"/>
      <c r="J37" s="30">
        <f>22921+30631+290127+14+13205</f>
        <v>356898</v>
      </c>
    </row>
    <row r="38" spans="1:10" ht="13.5" customHeight="1">
      <c r="A38" s="46"/>
      <c r="C38" s="11" t="s">
        <v>61</v>
      </c>
      <c r="H38" s="30">
        <v>7125</v>
      </c>
      <c r="I38" s="27"/>
      <c r="J38" s="30">
        <v>7839</v>
      </c>
    </row>
    <row r="39" spans="1:10" ht="13.5" customHeight="1">
      <c r="A39" s="46"/>
      <c r="C39" s="11" t="s">
        <v>64</v>
      </c>
      <c r="H39" s="30">
        <v>13701</v>
      </c>
      <c r="I39" s="27"/>
      <c r="J39" s="30">
        <v>41468</v>
      </c>
    </row>
    <row r="40" spans="1:10" ht="13.5" customHeight="1">
      <c r="A40" s="46"/>
      <c r="C40" s="11" t="s">
        <v>65</v>
      </c>
      <c r="H40" s="32">
        <v>100545</v>
      </c>
      <c r="I40" s="27"/>
      <c r="J40" s="33">
        <v>52215</v>
      </c>
    </row>
    <row r="41" spans="1:10" ht="2.25" customHeight="1">
      <c r="A41" s="46"/>
      <c r="H41" s="27"/>
      <c r="I41" s="27"/>
      <c r="J41" s="27"/>
    </row>
    <row r="42" spans="1:10" ht="12.75" customHeight="1">
      <c r="A42" s="46"/>
      <c r="H42" s="33">
        <f>SUM(H36:H40)</f>
        <v>517076</v>
      </c>
      <c r="I42" s="27"/>
      <c r="J42" s="33">
        <f>SUM(J36:J40)</f>
        <v>485165</v>
      </c>
    </row>
    <row r="43" spans="1:10" ht="2.25" customHeight="1">
      <c r="A43" s="46"/>
      <c r="H43" s="27"/>
      <c r="I43" s="27"/>
      <c r="J43" s="27"/>
    </row>
    <row r="44" spans="1:10" ht="12.75" customHeight="1">
      <c r="A44" s="24">
        <v>9</v>
      </c>
      <c r="B44" s="11" t="s">
        <v>66</v>
      </c>
      <c r="H44" s="33">
        <f>H33-H42</f>
        <v>788283</v>
      </c>
      <c r="I44" s="27"/>
      <c r="J44" s="33">
        <f>J33-J42</f>
        <v>720702</v>
      </c>
    </row>
    <row r="45" spans="1:10" ht="6" customHeight="1">
      <c r="A45" s="46"/>
      <c r="H45" s="27"/>
      <c r="I45" s="27"/>
      <c r="J45" s="27"/>
    </row>
    <row r="46" spans="1:10" ht="12.75" customHeight="1" thickBot="1">
      <c r="A46" s="46"/>
      <c r="H46" s="25">
        <f>SUM(H18:H23)+H44</f>
        <v>1574025</v>
      </c>
      <c r="I46" s="27"/>
      <c r="J46" s="25">
        <f>SUM(J18:J23)+J44</f>
        <v>1499026</v>
      </c>
    </row>
    <row r="47" spans="1:10" ht="6" customHeight="1" thickTop="1">
      <c r="A47" s="46"/>
      <c r="H47" s="27"/>
      <c r="I47" s="27"/>
      <c r="J47" s="27"/>
    </row>
    <row r="48" spans="1:10" ht="13.5" customHeight="1">
      <c r="A48" s="24">
        <v>10</v>
      </c>
      <c r="B48" s="11" t="s">
        <v>67</v>
      </c>
      <c r="H48" s="30">
        <v>584878</v>
      </c>
      <c r="I48" s="27"/>
      <c r="J48" s="30">
        <v>575758</v>
      </c>
    </row>
    <row r="49" spans="1:10" ht="13.5" customHeight="1">
      <c r="A49" s="46"/>
      <c r="B49" s="11" t="s">
        <v>68</v>
      </c>
      <c r="H49" s="27"/>
      <c r="I49" s="27"/>
      <c r="J49" s="27"/>
    </row>
    <row r="50" spans="1:10" ht="13.5" customHeight="1">
      <c r="A50" s="46"/>
      <c r="C50" s="11" t="s">
        <v>69</v>
      </c>
      <c r="H50" s="39">
        <v>144180</v>
      </c>
      <c r="I50" s="27"/>
      <c r="J50" s="39">
        <v>97731</v>
      </c>
    </row>
    <row r="51" spans="1:10" ht="13.5" customHeight="1">
      <c r="A51" s="46"/>
      <c r="C51" s="11" t="s">
        <v>70</v>
      </c>
      <c r="H51" s="40">
        <v>1123436</v>
      </c>
      <c r="I51" s="27"/>
      <c r="J51" s="40">
        <v>1020251</v>
      </c>
    </row>
    <row r="52" spans="1:10" ht="13.5" customHeight="1">
      <c r="A52" s="46"/>
      <c r="C52" s="11" t="s">
        <v>93</v>
      </c>
      <c r="H52" s="62">
        <v>1186</v>
      </c>
      <c r="I52" s="27"/>
      <c r="J52" s="62">
        <v>1274</v>
      </c>
    </row>
    <row r="53" spans="1:10" ht="2.25" customHeight="1">
      <c r="A53" s="46"/>
      <c r="H53" s="27"/>
      <c r="I53" s="27"/>
      <c r="J53"/>
    </row>
    <row r="54" spans="1:10" ht="12.75" customHeight="1">
      <c r="A54" s="46"/>
      <c r="H54" s="33">
        <f>SUM(H50:H52)</f>
        <v>1268802</v>
      </c>
      <c r="I54" s="27"/>
      <c r="J54" s="33">
        <f>SUM(J50:J52)</f>
        <v>1119256</v>
      </c>
    </row>
    <row r="55" spans="1:10" ht="14.25" customHeight="1">
      <c r="A55" s="46"/>
      <c r="B55" s="23" t="s">
        <v>94</v>
      </c>
      <c r="H55" s="30">
        <f>H48+H54</f>
        <v>1853680</v>
      </c>
      <c r="I55" s="27"/>
      <c r="J55" s="30">
        <f>J48+J54</f>
        <v>1695014</v>
      </c>
    </row>
    <row r="56" spans="1:10" ht="3" customHeight="1">
      <c r="A56" s="46"/>
      <c r="B56" s="11"/>
      <c r="H56" s="30"/>
      <c r="I56" s="27"/>
      <c r="J56" s="30"/>
    </row>
    <row r="57" spans="1:10" ht="13.5" customHeight="1">
      <c r="A57" s="46">
        <v>11</v>
      </c>
      <c r="B57" s="11" t="s">
        <v>95</v>
      </c>
      <c r="H57" s="43">
        <v>-162993</v>
      </c>
      <c r="I57" s="27"/>
      <c r="J57" s="43">
        <v>-96358</v>
      </c>
    </row>
    <row r="58" spans="1:10" ht="3" customHeight="1">
      <c r="A58" s="46"/>
      <c r="B58" s="11"/>
      <c r="H58" s="30"/>
      <c r="I58" s="27"/>
      <c r="J58" s="30"/>
    </row>
    <row r="59" spans="1:10" ht="13.5" customHeight="1">
      <c r="A59" s="46"/>
      <c r="B59" s="11" t="s">
        <v>96</v>
      </c>
      <c r="H59" s="30">
        <f>+H55+H57</f>
        <v>1690687</v>
      </c>
      <c r="I59" s="27"/>
      <c r="J59" s="30">
        <f>+J55+J57</f>
        <v>1598656</v>
      </c>
    </row>
    <row r="60" spans="1:10" ht="3" customHeight="1">
      <c r="A60" s="46"/>
      <c r="B60" s="11"/>
      <c r="H60" s="30"/>
      <c r="I60" s="27"/>
      <c r="J60" s="30"/>
    </row>
    <row r="61" spans="1:10" ht="13.5" customHeight="1">
      <c r="A61" s="44">
        <v>12</v>
      </c>
      <c r="B61" s="11" t="s">
        <v>71</v>
      </c>
      <c r="H61" s="30">
        <v>-152268</v>
      </c>
      <c r="I61" s="27"/>
      <c r="J61" s="30">
        <v>-136994</v>
      </c>
    </row>
    <row r="62" spans="1:10" ht="13.5" customHeight="1">
      <c r="A62" s="44">
        <v>13</v>
      </c>
      <c r="B62" s="11" t="s">
        <v>72</v>
      </c>
      <c r="H62" s="26">
        <v>31378</v>
      </c>
      <c r="I62" s="128"/>
      <c r="J62" s="26">
        <f>37364-J63</f>
        <v>32643</v>
      </c>
    </row>
    <row r="63" spans="1:10" ht="13.5" customHeight="1">
      <c r="A63" s="44">
        <v>14</v>
      </c>
      <c r="B63" s="11" t="s">
        <v>148</v>
      </c>
      <c r="H63" s="43">
        <v>4228</v>
      </c>
      <c r="I63" s="27"/>
      <c r="J63" s="43">
        <v>4721</v>
      </c>
    </row>
    <row r="64" spans="1:10" ht="15.75" thickBot="1">
      <c r="A64" s="46"/>
      <c r="H64" s="25">
        <f>SUM(H59:H63)</f>
        <v>1574025</v>
      </c>
      <c r="I64" s="27"/>
      <c r="J64" s="25">
        <f>SUM(J59:J63)</f>
        <v>1499026</v>
      </c>
    </row>
    <row r="65" spans="1:10" ht="5.25" customHeight="1" thickTop="1">
      <c r="A65" s="46"/>
      <c r="H65" s="27"/>
      <c r="I65" s="27"/>
      <c r="J65" s="27"/>
    </row>
    <row r="66" spans="1:10" ht="12.75" customHeight="1" thickBot="1">
      <c r="A66" s="44">
        <v>15</v>
      </c>
      <c r="B66" s="11" t="s">
        <v>73</v>
      </c>
      <c r="H66" s="25">
        <f>+(H59-H23)/(H48-26292)*100</f>
        <v>187.7168421693347</v>
      </c>
      <c r="I66" s="27"/>
      <c r="J66" s="25">
        <v>171</v>
      </c>
    </row>
    <row r="67" spans="8:10" ht="4.5" customHeight="1" thickTop="1">
      <c r="H67" s="27"/>
      <c r="I67" s="27"/>
      <c r="J67" s="27"/>
    </row>
    <row r="68" spans="1:10" ht="12.75" customHeight="1" thickBot="1">
      <c r="A68" s="9">
        <v>16</v>
      </c>
      <c r="B68" s="9" t="s">
        <v>97</v>
      </c>
      <c r="H68" s="25">
        <f>+H59/(H48-26292)*100</f>
        <v>302.67264127636565</v>
      </c>
      <c r="J68" s="91">
        <v>287</v>
      </c>
    </row>
    <row r="69" ht="13.5" customHeight="1" thickTop="1">
      <c r="J69" s="120" t="s">
        <v>115</v>
      </c>
    </row>
    <row r="70" spans="6:10" ht="15">
      <c r="F70" s="9" t="s">
        <v>81</v>
      </c>
      <c r="H70" s="63">
        <f>+H64-H46</f>
        <v>0</v>
      </c>
      <c r="J70" s="63">
        <f>+J64-J46</f>
        <v>0</v>
      </c>
    </row>
    <row r="77" ht="12" customHeight="1"/>
    <row r="212" ht="12" customHeight="1"/>
    <row r="214" ht="8.25" customHeight="1"/>
    <row r="217" ht="8.25" customHeight="1"/>
    <row r="226" spans="2:10" ht="15">
      <c r="B226" s="6"/>
      <c r="C226" s="6"/>
      <c r="D226" s="6"/>
      <c r="E226" s="6"/>
      <c r="F226" s="6"/>
      <c r="G226" s="6"/>
      <c r="H226" s="6"/>
      <c r="I226" s="6"/>
      <c r="J226" s="6"/>
    </row>
    <row r="227" ht="10.5" customHeight="1"/>
    <row r="230" ht="10.5" customHeight="1"/>
  </sheetData>
  <printOptions/>
  <pageMargins left="0.6" right="0.24" top="0.25" bottom="0.01" header="0.22" footer="0.2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1"/>
  <sheetViews>
    <sheetView tabSelected="1" workbookViewId="0" topLeftCell="F107">
      <selection activeCell="A147" sqref="A147"/>
    </sheetView>
  </sheetViews>
  <sheetFormatPr defaultColWidth="9.33203125" defaultRowHeight="12.75"/>
  <cols>
    <col min="1" max="1" width="1.66796875" style="0" customWidth="1"/>
    <col min="2" max="2" width="3.33203125" style="0" customWidth="1"/>
    <col min="3" max="3" width="12.5" style="0" customWidth="1"/>
    <col min="4" max="4" width="11.33203125" style="0" customWidth="1"/>
    <col min="5" max="5" width="14.83203125" style="0" customWidth="1"/>
    <col min="6" max="6" width="15" style="0" customWidth="1"/>
    <col min="7" max="7" width="16" style="0" customWidth="1"/>
    <col min="8" max="8" width="1.171875" style="0" customWidth="1"/>
    <col min="9" max="9" width="10.16015625" style="0" customWidth="1"/>
    <col min="10" max="10" width="1.171875" style="0" customWidth="1"/>
    <col min="11" max="11" width="14.66015625" style="0" customWidth="1"/>
    <col min="12" max="12" width="15.5" style="0" customWidth="1"/>
    <col min="13" max="13" width="1.3359375" style="0" customWidth="1"/>
    <col min="14" max="14" width="11" style="0" customWidth="1"/>
    <col min="15" max="15" width="1.0078125" style="0" customWidth="1"/>
  </cols>
  <sheetData>
    <row r="1" spans="1:12" ht="15">
      <c r="A1" s="48"/>
      <c r="B1" s="49"/>
      <c r="C1" s="50"/>
      <c r="D1" s="49"/>
      <c r="E1" s="51"/>
      <c r="F1" s="50"/>
      <c r="G1" s="50"/>
      <c r="H1" s="50"/>
      <c r="I1" s="50"/>
      <c r="J1" s="47"/>
      <c r="K1" s="52"/>
      <c r="L1" s="50"/>
    </row>
    <row r="2" spans="1:12" ht="15">
      <c r="A2" s="48"/>
      <c r="B2" s="49"/>
      <c r="C2" s="50"/>
      <c r="D2" s="49"/>
      <c r="E2" s="51"/>
      <c r="F2" s="50"/>
      <c r="G2" s="50"/>
      <c r="H2" s="50"/>
      <c r="I2" s="50"/>
      <c r="J2" s="47"/>
      <c r="K2" s="52"/>
      <c r="L2" s="50"/>
    </row>
    <row r="3" spans="1:12" ht="15">
      <c r="A3" s="48"/>
      <c r="B3" s="49"/>
      <c r="C3" s="50"/>
      <c r="D3" s="49"/>
      <c r="E3" s="51"/>
      <c r="F3" s="50"/>
      <c r="G3" s="50"/>
      <c r="H3" s="50"/>
      <c r="I3" s="50"/>
      <c r="J3" s="47"/>
      <c r="K3" s="52"/>
      <c r="L3" s="50"/>
    </row>
    <row r="4" spans="1:12" ht="15">
      <c r="A4" s="48"/>
      <c r="B4" s="49"/>
      <c r="C4" s="50"/>
      <c r="D4" s="49"/>
      <c r="E4" s="51"/>
      <c r="F4" s="50"/>
      <c r="G4" s="50"/>
      <c r="H4" s="50"/>
      <c r="I4" s="50"/>
      <c r="J4" s="47"/>
      <c r="K4" s="52"/>
      <c r="L4" s="50"/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>
      <c r="A6" s="61" t="s">
        <v>91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6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>
      <c r="A9" s="9"/>
      <c r="B9" s="9"/>
      <c r="C9" s="9"/>
      <c r="D9" s="9"/>
      <c r="E9" s="9"/>
      <c r="F9" s="9"/>
      <c r="G9" s="9"/>
      <c r="H9" s="9"/>
      <c r="I9" s="9"/>
      <c r="J9" s="118"/>
      <c r="K9" s="118"/>
      <c r="L9" s="118"/>
    </row>
    <row r="10" spans="1:12" ht="15">
      <c r="A10" s="9"/>
      <c r="B10" s="9"/>
      <c r="C10" s="9"/>
      <c r="D10" s="9"/>
      <c r="E10" s="9"/>
      <c r="F10" s="9"/>
      <c r="G10" s="9"/>
      <c r="H10" s="9"/>
      <c r="I10" s="112"/>
      <c r="J10" s="112"/>
      <c r="K10" s="112"/>
      <c r="L10" s="118"/>
    </row>
    <row r="11" spans="1:12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112"/>
      <c r="L11" s="9"/>
    </row>
    <row r="12" spans="1:12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ht="15">
      <c r="A14" s="90" t="s">
        <v>193</v>
      </c>
    </row>
    <row r="15" spans="1:12" ht="7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  <c r="L15" s="9"/>
    </row>
    <row r="16" spans="1:12" ht="15">
      <c r="A16" s="11" t="s">
        <v>1</v>
      </c>
      <c r="B16" s="9"/>
      <c r="C16" s="9"/>
      <c r="D16" s="9"/>
      <c r="E16" s="9"/>
      <c r="F16" s="9"/>
      <c r="G16" s="9"/>
      <c r="H16" s="9"/>
      <c r="I16" s="9"/>
      <c r="J16" s="9"/>
      <c r="K16" s="112"/>
      <c r="L16" s="9"/>
    </row>
    <row r="17" spans="1:12" ht="15">
      <c r="A17" s="11" t="s">
        <v>2</v>
      </c>
      <c r="B17" s="9"/>
      <c r="C17" s="9"/>
      <c r="D17" s="9"/>
      <c r="E17" s="9"/>
      <c r="F17" s="9"/>
      <c r="G17" s="9"/>
      <c r="H17" s="9"/>
      <c r="I17" s="9"/>
      <c r="J17" s="9"/>
      <c r="K17" s="139"/>
      <c r="L17" s="9"/>
    </row>
    <row r="18" spans="1:12" ht="15">
      <c r="A18" s="11" t="s">
        <v>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>
      <c r="A19" s="11" t="s">
        <v>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1" t="s">
        <v>5</v>
      </c>
    </row>
    <row r="20" spans="1:12" ht="15">
      <c r="A20" s="11" t="s">
        <v>87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7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>
      <c r="A22" s="53" t="s">
        <v>91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9"/>
    </row>
    <row r="23" spans="1:12" ht="15">
      <c r="A23" s="54" t="s">
        <v>194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9"/>
    </row>
    <row r="24" spans="1:12" ht="15">
      <c r="A24" s="55" t="s">
        <v>195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9"/>
    </row>
    <row r="25" spans="1:12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9"/>
    </row>
    <row r="26" spans="1:12" ht="15">
      <c r="A26" s="53" t="s">
        <v>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9"/>
    </row>
    <row r="27" spans="1:12" ht="9.75" customHeight="1">
      <c r="A27" s="9"/>
      <c r="B27" s="9"/>
      <c r="C27" s="9"/>
      <c r="D27" s="9"/>
      <c r="E27" s="9"/>
      <c r="F27" s="9"/>
      <c r="G27" s="9"/>
      <c r="H27" s="105"/>
      <c r="I27" s="105"/>
      <c r="J27" s="9"/>
      <c r="K27" s="9"/>
      <c r="L27" s="9"/>
    </row>
    <row r="28" spans="1:14" ht="15">
      <c r="A28" s="6"/>
      <c r="B28" s="6"/>
      <c r="C28" s="6"/>
      <c r="D28" s="6"/>
      <c r="E28" s="6"/>
      <c r="F28" s="56" t="s">
        <v>7</v>
      </c>
      <c r="G28" s="12"/>
      <c r="H28" s="103"/>
      <c r="I28" s="106"/>
      <c r="J28" s="9"/>
      <c r="K28" s="165" t="s">
        <v>88</v>
      </c>
      <c r="L28" s="166"/>
      <c r="M28" s="166"/>
      <c r="N28" s="167"/>
    </row>
    <row r="29" spans="1:14" ht="15" customHeight="1">
      <c r="A29" s="6"/>
      <c r="B29" s="6"/>
      <c r="C29" s="6"/>
      <c r="D29" s="6"/>
      <c r="E29" s="6"/>
      <c r="F29" s="14" t="s">
        <v>8</v>
      </c>
      <c r="G29" s="15" t="s">
        <v>9</v>
      </c>
      <c r="H29" s="15"/>
      <c r="I29" s="107"/>
      <c r="J29" s="15"/>
      <c r="K29" s="77" t="s">
        <v>8</v>
      </c>
      <c r="L29" s="15" t="s">
        <v>9</v>
      </c>
      <c r="M29" s="66"/>
      <c r="N29" s="78"/>
    </row>
    <row r="30" spans="1:14" ht="15" customHeight="1">
      <c r="A30" s="6"/>
      <c r="B30" s="6"/>
      <c r="C30" s="6"/>
      <c r="D30" s="6"/>
      <c r="E30" s="6"/>
      <c r="F30" s="14" t="s">
        <v>10</v>
      </c>
      <c r="G30" s="15" t="s">
        <v>10</v>
      </c>
      <c r="H30" s="15"/>
      <c r="I30" s="107"/>
      <c r="J30" s="15"/>
      <c r="K30" s="77" t="s">
        <v>10</v>
      </c>
      <c r="L30" s="15" t="s">
        <v>10</v>
      </c>
      <c r="M30" s="66"/>
      <c r="N30" s="78"/>
    </row>
    <row r="31" spans="1:14" ht="15" customHeight="1">
      <c r="A31" s="6"/>
      <c r="B31" s="6"/>
      <c r="C31" s="6"/>
      <c r="D31" s="6"/>
      <c r="E31" s="6"/>
      <c r="F31" s="14" t="s">
        <v>11</v>
      </c>
      <c r="G31" s="15" t="s">
        <v>12</v>
      </c>
      <c r="H31" s="15"/>
      <c r="I31" s="107"/>
      <c r="J31" s="15"/>
      <c r="K31" s="77" t="s">
        <v>13</v>
      </c>
      <c r="L31" s="15" t="s">
        <v>12</v>
      </c>
      <c r="M31" s="66"/>
      <c r="N31" s="78"/>
    </row>
    <row r="32" spans="1:14" ht="15" customHeight="1">
      <c r="A32" s="6"/>
      <c r="B32" s="6"/>
      <c r="C32" s="6"/>
      <c r="D32" s="6"/>
      <c r="E32" s="6"/>
      <c r="F32" s="16"/>
      <c r="G32" s="15" t="s">
        <v>14</v>
      </c>
      <c r="H32" s="15"/>
      <c r="I32" s="107"/>
      <c r="J32" s="15"/>
      <c r="K32" s="71"/>
      <c r="L32" s="15" t="s">
        <v>14</v>
      </c>
      <c r="M32" s="66"/>
      <c r="N32" s="78"/>
    </row>
    <row r="33" spans="1:14" ht="15" customHeight="1">
      <c r="A33" s="6"/>
      <c r="B33" s="6"/>
      <c r="C33" s="6"/>
      <c r="D33" s="6"/>
      <c r="E33" s="6"/>
      <c r="F33" s="16"/>
      <c r="G33" s="15" t="s">
        <v>11</v>
      </c>
      <c r="H33" s="15"/>
      <c r="I33" s="107"/>
      <c r="J33" s="15"/>
      <c r="K33" s="71"/>
      <c r="L33" s="15" t="s">
        <v>15</v>
      </c>
      <c r="M33" s="66"/>
      <c r="N33" s="78"/>
    </row>
    <row r="34" spans="1:14" ht="15" customHeight="1">
      <c r="A34" s="6"/>
      <c r="B34" s="6"/>
      <c r="C34" s="6"/>
      <c r="D34" s="6"/>
      <c r="E34" s="6"/>
      <c r="F34" s="14" t="s">
        <v>196</v>
      </c>
      <c r="G34" s="15" t="s">
        <v>197</v>
      </c>
      <c r="H34" s="15"/>
      <c r="I34" s="80" t="s">
        <v>85</v>
      </c>
      <c r="J34" s="15"/>
      <c r="K34" s="77" t="s">
        <v>196</v>
      </c>
      <c r="L34" s="15" t="s">
        <v>197</v>
      </c>
      <c r="M34" s="66"/>
      <c r="N34" s="80" t="s">
        <v>85</v>
      </c>
    </row>
    <row r="35" spans="1:14" ht="15" customHeight="1">
      <c r="A35" s="6"/>
      <c r="B35" s="6"/>
      <c r="C35" s="6"/>
      <c r="D35" s="6"/>
      <c r="E35" s="6"/>
      <c r="F35" s="18" t="s">
        <v>16</v>
      </c>
      <c r="G35" s="82" t="s">
        <v>16</v>
      </c>
      <c r="H35" s="82"/>
      <c r="I35" s="83" t="s">
        <v>86</v>
      </c>
      <c r="J35" s="15"/>
      <c r="K35" s="81" t="s">
        <v>16</v>
      </c>
      <c r="L35" s="82" t="s">
        <v>16</v>
      </c>
      <c r="M35" s="69"/>
      <c r="N35" s="83" t="s">
        <v>86</v>
      </c>
    </row>
    <row r="36" spans="1:12" ht="9.75" customHeight="1">
      <c r="A36" s="6"/>
      <c r="B36" s="6"/>
      <c r="C36" s="6"/>
      <c r="D36" s="6"/>
      <c r="E36" s="6"/>
      <c r="F36" s="9"/>
      <c r="G36" s="9"/>
      <c r="H36" s="9"/>
      <c r="I36" s="9"/>
      <c r="J36" s="9"/>
      <c r="K36" s="9"/>
      <c r="L36" s="9"/>
    </row>
    <row r="37" spans="1:14" ht="12.75" customHeight="1" thickBot="1">
      <c r="A37" s="11" t="s">
        <v>17</v>
      </c>
      <c r="B37" s="11" t="s">
        <v>18</v>
      </c>
      <c r="C37" s="11" t="s">
        <v>123</v>
      </c>
      <c r="D37" s="6"/>
      <c r="E37" s="6"/>
      <c r="F37" s="25">
        <f>+K37-1729119</f>
        <v>566914</v>
      </c>
      <c r="G37" s="57">
        <v>609208</v>
      </c>
      <c r="H37" s="58"/>
      <c r="I37" s="109">
        <f>(+F37-G37)/G37*100</f>
        <v>-6.9424564352405085</v>
      </c>
      <c r="J37" s="26"/>
      <c r="K37" s="25">
        <v>2296033</v>
      </c>
      <c r="L37" s="57">
        <v>2333339</v>
      </c>
      <c r="N37" s="88">
        <f>(+K37-L37)/L37*100</f>
        <v>-1.5988246885686133</v>
      </c>
    </row>
    <row r="38" spans="1:14" ht="7.5" customHeight="1" thickTop="1">
      <c r="A38" s="6"/>
      <c r="B38" s="6"/>
      <c r="C38" s="6"/>
      <c r="D38" s="6"/>
      <c r="E38" s="6"/>
      <c r="F38" s="27"/>
      <c r="G38" s="27"/>
      <c r="H38" s="27"/>
      <c r="I38" s="27"/>
      <c r="J38" s="27"/>
      <c r="K38" s="27"/>
      <c r="L38" s="27"/>
      <c r="N38" s="3"/>
    </row>
    <row r="39" spans="1:14" ht="12.75" customHeight="1" thickBot="1">
      <c r="A39" s="6"/>
      <c r="B39" s="11" t="s">
        <v>19</v>
      </c>
      <c r="C39" s="11" t="s">
        <v>20</v>
      </c>
      <c r="D39" s="6"/>
      <c r="E39" s="6"/>
      <c r="F39" s="28">
        <f>+K39-0</f>
        <v>0</v>
      </c>
      <c r="G39" s="57">
        <f>+L39</f>
        <v>0</v>
      </c>
      <c r="H39" s="58"/>
      <c r="I39" s="109">
        <v>0</v>
      </c>
      <c r="J39" s="29"/>
      <c r="K39" s="28">
        <v>0</v>
      </c>
      <c r="L39" s="57">
        <v>0</v>
      </c>
      <c r="N39" s="88">
        <v>0</v>
      </c>
    </row>
    <row r="40" spans="1:14" ht="7.5" customHeight="1" thickTop="1">
      <c r="A40" s="6"/>
      <c r="B40" s="6"/>
      <c r="C40" s="6"/>
      <c r="D40" s="6"/>
      <c r="E40" s="6"/>
      <c r="F40" s="27"/>
      <c r="G40" s="27"/>
      <c r="H40" s="27"/>
      <c r="I40" s="27"/>
      <c r="J40" s="27"/>
      <c r="K40" s="27"/>
      <c r="L40" s="27"/>
      <c r="N40" s="3"/>
    </row>
    <row r="41" spans="1:14" ht="12.75" customHeight="1" thickBot="1">
      <c r="A41" s="6"/>
      <c r="B41" s="11" t="s">
        <v>21</v>
      </c>
      <c r="C41" s="11" t="s">
        <v>124</v>
      </c>
      <c r="D41" s="6"/>
      <c r="E41" s="6"/>
      <c r="F41" s="25">
        <f>+K41-47778</f>
        <v>16674</v>
      </c>
      <c r="G41" s="57">
        <v>11452</v>
      </c>
      <c r="H41" s="58"/>
      <c r="I41" s="109">
        <f>(+F41-G41)/G41*100</f>
        <v>45.599022004889974</v>
      </c>
      <c r="J41" s="26"/>
      <c r="K41" s="25">
        <v>64452</v>
      </c>
      <c r="L41" s="57">
        <v>62731</v>
      </c>
      <c r="N41" s="88">
        <f>(+K41-L41)/L41*100</f>
        <v>2.743460171207218</v>
      </c>
    </row>
    <row r="42" spans="1:12" ht="7.5" customHeight="1" thickTop="1">
      <c r="A42" s="6"/>
      <c r="B42" s="6"/>
      <c r="C42" s="6"/>
      <c r="D42" s="6"/>
      <c r="E42" s="6"/>
      <c r="F42" s="27"/>
      <c r="G42" s="27"/>
      <c r="H42" s="27"/>
      <c r="I42" s="27"/>
      <c r="J42" s="27"/>
      <c r="K42" s="27"/>
      <c r="L42" s="27"/>
    </row>
    <row r="43" spans="1:12" ht="12.75" customHeight="1">
      <c r="A43" s="11" t="s">
        <v>22</v>
      </c>
      <c r="B43" s="11" t="s">
        <v>18</v>
      </c>
      <c r="C43" s="75" t="s">
        <v>125</v>
      </c>
      <c r="D43" s="6"/>
      <c r="E43" s="6"/>
      <c r="F43" s="27"/>
      <c r="G43" s="27"/>
      <c r="H43" s="27"/>
      <c r="I43" s="27"/>
      <c r="J43" s="27"/>
      <c r="K43" s="27"/>
      <c r="L43" s="27"/>
    </row>
    <row r="44" spans="1:12" ht="12.75" customHeight="1">
      <c r="A44" s="6"/>
      <c r="B44" s="6"/>
      <c r="C44" s="11" t="s">
        <v>126</v>
      </c>
      <c r="D44" s="6"/>
      <c r="E44" s="6"/>
      <c r="F44" s="27"/>
      <c r="G44" s="27"/>
      <c r="H44" s="27"/>
      <c r="I44" s="27"/>
      <c r="J44" s="27"/>
      <c r="K44" s="27"/>
      <c r="L44" s="27"/>
    </row>
    <row r="45" spans="1:12" ht="12.75" customHeight="1">
      <c r="A45" s="6"/>
      <c r="B45" s="6"/>
      <c r="C45" s="11" t="s">
        <v>23</v>
      </c>
      <c r="D45" s="6"/>
      <c r="E45" s="6"/>
      <c r="F45" s="27"/>
      <c r="G45" s="27"/>
      <c r="H45" s="27"/>
      <c r="I45" s="27"/>
      <c r="J45" s="27"/>
      <c r="K45" s="27"/>
      <c r="L45" s="27"/>
    </row>
    <row r="46" spans="1:14" ht="12.75" customHeight="1">
      <c r="A46" s="6"/>
      <c r="B46" s="6"/>
      <c r="C46" s="11" t="s">
        <v>24</v>
      </c>
      <c r="D46" s="6"/>
      <c r="E46" s="6"/>
      <c r="F46" s="30">
        <f>+K46-331490</f>
        <v>108569</v>
      </c>
      <c r="G46" s="58">
        <v>117001</v>
      </c>
      <c r="H46" s="58"/>
      <c r="I46" s="110">
        <f>(+F46-G46)/G46*100</f>
        <v>-7.206776010461449</v>
      </c>
      <c r="J46" s="30"/>
      <c r="K46" s="30">
        <v>440059</v>
      </c>
      <c r="L46" s="58">
        <v>415589</v>
      </c>
      <c r="N46" s="84">
        <f>(+K46-L46)/L46*100</f>
        <v>5.888028797682326</v>
      </c>
    </row>
    <row r="47" spans="1:14" ht="7.5" customHeight="1">
      <c r="A47" s="6"/>
      <c r="B47" s="6"/>
      <c r="C47" s="6"/>
      <c r="D47" s="6"/>
      <c r="E47" s="6"/>
      <c r="F47" s="27"/>
      <c r="G47" s="27"/>
      <c r="H47" s="27"/>
      <c r="I47" s="27"/>
      <c r="J47" s="27"/>
      <c r="K47" s="27"/>
      <c r="L47" s="27"/>
      <c r="N47" s="84"/>
    </row>
    <row r="48" spans="1:14" ht="12.75" customHeight="1">
      <c r="A48" s="6"/>
      <c r="B48" s="11" t="s">
        <v>19</v>
      </c>
      <c r="C48" s="11" t="s">
        <v>127</v>
      </c>
      <c r="D48" s="6"/>
      <c r="E48" s="6"/>
      <c r="F48" s="30">
        <f>+K48--625</f>
        <v>-108</v>
      </c>
      <c r="G48" s="58">
        <v>-423</v>
      </c>
      <c r="H48" s="58"/>
      <c r="I48" s="110">
        <f>(+F48-G48)/G48*100</f>
        <v>-74.46808510638297</v>
      </c>
      <c r="J48" s="31"/>
      <c r="K48" s="30">
        <v>-733</v>
      </c>
      <c r="L48" s="58">
        <v>-793</v>
      </c>
      <c r="N48" s="84">
        <f>(+K48-L48)/L48*100</f>
        <v>-7.566204287515762</v>
      </c>
    </row>
    <row r="49" spans="1:14" ht="7.5" customHeight="1">
      <c r="A49" s="6"/>
      <c r="B49" s="6"/>
      <c r="C49" s="6"/>
      <c r="D49" s="6"/>
      <c r="E49" s="6"/>
      <c r="F49" s="27"/>
      <c r="G49" s="27"/>
      <c r="H49" s="27"/>
      <c r="I49" s="27"/>
      <c r="J49" s="27"/>
      <c r="K49" s="27"/>
      <c r="L49" s="27"/>
      <c r="N49" s="84"/>
    </row>
    <row r="50" spans="1:14" ht="12.75" customHeight="1">
      <c r="A50" s="6"/>
      <c r="B50" s="11" t="s">
        <v>21</v>
      </c>
      <c r="C50" s="11" t="s">
        <v>25</v>
      </c>
      <c r="D50" s="6"/>
      <c r="E50" s="6"/>
      <c r="F50" s="26">
        <f>+K50--9090</f>
        <v>-3215</v>
      </c>
      <c r="G50" s="58">
        <v>-4882</v>
      </c>
      <c r="H50" s="58"/>
      <c r="I50" s="110">
        <f>(+F50-G50)/G50*100</f>
        <v>-34.145841868086855</v>
      </c>
      <c r="J50" s="30"/>
      <c r="K50" s="26">
        <v>-12305</v>
      </c>
      <c r="L50" s="58">
        <v>-12279</v>
      </c>
      <c r="N50" s="89">
        <f>(+K50-L50)/L50*100</f>
        <v>0.21174362733121588</v>
      </c>
    </row>
    <row r="51" spans="1:14" ht="7.5" customHeight="1">
      <c r="A51" s="6"/>
      <c r="B51" s="11"/>
      <c r="C51" s="11"/>
      <c r="D51" s="6"/>
      <c r="E51" s="6"/>
      <c r="F51" s="26"/>
      <c r="G51" s="58"/>
      <c r="H51" s="58"/>
      <c r="I51" s="58"/>
      <c r="J51" s="30"/>
      <c r="K51" s="26"/>
      <c r="L51" s="58"/>
      <c r="N51" s="89"/>
    </row>
    <row r="52" spans="1:14" ht="12.75" customHeight="1">
      <c r="A52" s="6"/>
      <c r="B52" s="11" t="s">
        <v>26</v>
      </c>
      <c r="C52" s="11" t="s">
        <v>27</v>
      </c>
      <c r="D52" s="6"/>
      <c r="E52" s="6"/>
      <c r="F52" s="32">
        <f>+K52-0</f>
        <v>-213</v>
      </c>
      <c r="G52" s="59">
        <v>0</v>
      </c>
      <c r="H52" s="58"/>
      <c r="I52" s="111">
        <v>100</v>
      </c>
      <c r="J52" s="29"/>
      <c r="K52" s="32">
        <v>-213</v>
      </c>
      <c r="L52" s="59">
        <v>-1657</v>
      </c>
      <c r="N52" s="85">
        <f>(+K52-L52)/L52*100</f>
        <v>-87.14544357272177</v>
      </c>
    </row>
    <row r="53" spans="1:12" ht="7.5" customHeight="1">
      <c r="A53" s="6"/>
      <c r="B53" s="6"/>
      <c r="C53" s="6"/>
      <c r="D53" s="6"/>
      <c r="E53" s="6"/>
      <c r="F53" s="27"/>
      <c r="G53" s="27"/>
      <c r="H53" s="27"/>
      <c r="I53" s="27"/>
      <c r="J53" s="27"/>
      <c r="K53" s="27"/>
      <c r="L53" s="27"/>
    </row>
    <row r="54" spans="1:12" ht="12.75" customHeight="1">
      <c r="A54" s="6"/>
      <c r="B54" s="11" t="s">
        <v>28</v>
      </c>
      <c r="C54" s="11" t="s">
        <v>128</v>
      </c>
      <c r="D54" s="6"/>
      <c r="E54" s="6"/>
      <c r="F54" s="27"/>
      <c r="G54" s="27"/>
      <c r="H54" s="27"/>
      <c r="I54" s="27"/>
      <c r="J54" s="27"/>
      <c r="K54" s="27"/>
      <c r="L54" s="27"/>
    </row>
    <row r="55" spans="1:14" ht="12.75" customHeight="1">
      <c r="A55" s="6"/>
      <c r="B55" s="6"/>
      <c r="C55" s="11" t="s">
        <v>29</v>
      </c>
      <c r="D55" s="6"/>
      <c r="E55" s="6"/>
      <c r="F55" s="30">
        <f>SUM(F46:F52)</f>
        <v>105033</v>
      </c>
      <c r="G55" s="30">
        <f>SUM(G46:G52)</f>
        <v>111696</v>
      </c>
      <c r="H55" s="30"/>
      <c r="I55" s="110">
        <f>(+F55-G55)/G55*100</f>
        <v>-5.965298667812634</v>
      </c>
      <c r="J55" s="30"/>
      <c r="K55" s="30">
        <f>SUM(K46:K52)</f>
        <v>426808</v>
      </c>
      <c r="L55" s="30">
        <f>SUM(L46:L52)</f>
        <v>400860</v>
      </c>
      <c r="N55" s="84">
        <f>(+K55-L55)/L55*100</f>
        <v>6.473082871825575</v>
      </c>
    </row>
    <row r="56" spans="1:14" ht="7.5" customHeight="1">
      <c r="A56" s="6"/>
      <c r="B56" s="9"/>
      <c r="C56" s="9"/>
      <c r="D56" s="9"/>
      <c r="E56" s="9"/>
      <c r="F56" s="27"/>
      <c r="G56" s="27"/>
      <c r="H56" s="27"/>
      <c r="I56" s="27"/>
      <c r="J56" s="27"/>
      <c r="K56" s="27"/>
      <c r="L56" s="27"/>
      <c r="N56" s="84"/>
    </row>
    <row r="57" spans="1:14" ht="12.75" customHeight="1">
      <c r="A57" s="6"/>
      <c r="B57" s="11" t="s">
        <v>30</v>
      </c>
      <c r="C57" s="11" t="s">
        <v>129</v>
      </c>
      <c r="D57" s="9"/>
      <c r="E57" s="9"/>
      <c r="F57" s="27"/>
      <c r="J57" s="27"/>
      <c r="K57" s="27"/>
      <c r="L57" s="27"/>
      <c r="N57" s="84"/>
    </row>
    <row r="58" spans="1:14" ht="12.75" customHeight="1">
      <c r="A58" s="9"/>
      <c r="B58" s="9"/>
      <c r="C58" s="11" t="s">
        <v>130</v>
      </c>
      <c r="D58" s="9"/>
      <c r="E58" s="9"/>
      <c r="F58" s="33">
        <f>+K58--1</f>
        <v>-2</v>
      </c>
      <c r="G58" s="59">
        <v>1</v>
      </c>
      <c r="H58" s="58"/>
      <c r="I58" s="111">
        <v>0</v>
      </c>
      <c r="J58" s="26"/>
      <c r="K58" s="33">
        <v>-3</v>
      </c>
      <c r="L58" s="59">
        <v>-2</v>
      </c>
      <c r="N58" s="85">
        <f>(+K58-L58)/L58*100</f>
        <v>50</v>
      </c>
    </row>
    <row r="59" spans="1:12" ht="15">
      <c r="A59" s="9"/>
      <c r="B59" s="9"/>
      <c r="C59" s="9"/>
      <c r="D59" s="9"/>
      <c r="E59" s="9"/>
      <c r="F59" s="27"/>
      <c r="G59" s="27"/>
      <c r="H59" s="27"/>
      <c r="I59" s="27"/>
      <c r="J59" s="27"/>
      <c r="K59" s="27"/>
      <c r="L59" s="27"/>
    </row>
    <row r="61" spans="1:12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N73" s="120" t="s">
        <v>114</v>
      </c>
    </row>
    <row r="74" spans="1:12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9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9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5">
      <c r="A81" s="53" t="s">
        <v>91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9"/>
    </row>
    <row r="82" spans="1:12" ht="15">
      <c r="A82" s="54" t="str">
        <f>+A23</f>
        <v>UNAUDITED 4TH QUARTER REPORT ON CONSOLIDATED RESULTS 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9"/>
    </row>
    <row r="83" spans="1:12" ht="15">
      <c r="A83" s="55" t="str">
        <f>+A24</f>
        <v>FOR THE FINANCIAL YEAR ENDED 30 APRIL 2002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9"/>
    </row>
    <row r="84" spans="1:12" ht="9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5">
      <c r="A85" s="53" t="s">
        <v>32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9.75" customHeight="1">
      <c r="A86" s="9"/>
      <c r="B86" s="9"/>
      <c r="C86" s="9"/>
      <c r="D86" s="9"/>
      <c r="E86" s="9"/>
      <c r="F86" s="9"/>
      <c r="G86" s="9"/>
      <c r="H86" s="105"/>
      <c r="I86" s="105"/>
      <c r="J86" s="9"/>
      <c r="K86" s="9"/>
      <c r="L86" s="9"/>
    </row>
    <row r="87" spans="1:14" ht="15">
      <c r="A87" s="6"/>
      <c r="B87" s="6"/>
      <c r="C87" s="6"/>
      <c r="D87" s="6"/>
      <c r="E87" s="6"/>
      <c r="F87" s="56" t="s">
        <v>7</v>
      </c>
      <c r="G87" s="13"/>
      <c r="H87" s="103"/>
      <c r="I87" s="106"/>
      <c r="J87" s="9"/>
      <c r="K87" s="162" t="s">
        <v>88</v>
      </c>
      <c r="L87" s="163"/>
      <c r="M87" s="163"/>
      <c r="N87" s="164"/>
    </row>
    <row r="88" spans="1:14" ht="15">
      <c r="A88" s="6"/>
      <c r="B88" s="6"/>
      <c r="C88" s="6"/>
      <c r="D88" s="6"/>
      <c r="E88" s="6"/>
      <c r="F88" s="14" t="s">
        <v>8</v>
      </c>
      <c r="G88" s="15" t="s">
        <v>9</v>
      </c>
      <c r="H88" s="15"/>
      <c r="I88" s="107"/>
      <c r="J88" s="15"/>
      <c r="K88" s="77" t="s">
        <v>8</v>
      </c>
      <c r="L88" s="15" t="s">
        <v>9</v>
      </c>
      <c r="M88" s="66"/>
      <c r="N88" s="78"/>
    </row>
    <row r="89" spans="1:14" ht="15">
      <c r="A89" s="6"/>
      <c r="B89" s="6"/>
      <c r="C89" s="6"/>
      <c r="D89" s="6"/>
      <c r="E89" s="6"/>
      <c r="F89" s="14" t="s">
        <v>10</v>
      </c>
      <c r="G89" s="15" t="s">
        <v>10</v>
      </c>
      <c r="H89" s="15"/>
      <c r="I89" s="107"/>
      <c r="J89" s="15"/>
      <c r="K89" s="77" t="s">
        <v>10</v>
      </c>
      <c r="L89" s="15" t="s">
        <v>10</v>
      </c>
      <c r="M89" s="66"/>
      <c r="N89" s="78"/>
    </row>
    <row r="90" spans="1:14" ht="15">
      <c r="A90" s="6"/>
      <c r="B90" s="6"/>
      <c r="C90" s="6"/>
      <c r="D90" s="6"/>
      <c r="E90" s="6"/>
      <c r="F90" s="14" t="s">
        <v>11</v>
      </c>
      <c r="G90" s="15" t="s">
        <v>12</v>
      </c>
      <c r="H90" s="15"/>
      <c r="I90" s="107"/>
      <c r="J90" s="15"/>
      <c r="K90" s="77" t="s">
        <v>13</v>
      </c>
      <c r="L90" s="15" t="s">
        <v>12</v>
      </c>
      <c r="M90" s="66"/>
      <c r="N90" s="78"/>
    </row>
    <row r="91" spans="1:14" ht="15">
      <c r="A91" s="6"/>
      <c r="B91" s="6"/>
      <c r="C91" s="6"/>
      <c r="D91" s="6"/>
      <c r="E91" s="6"/>
      <c r="F91" s="16"/>
      <c r="G91" s="15" t="s">
        <v>14</v>
      </c>
      <c r="H91" s="15"/>
      <c r="I91" s="107"/>
      <c r="J91" s="15"/>
      <c r="K91" s="71"/>
      <c r="L91" s="15" t="s">
        <v>14</v>
      </c>
      <c r="M91" s="66"/>
      <c r="N91" s="78"/>
    </row>
    <row r="92" spans="1:14" ht="15">
      <c r="A92" s="6"/>
      <c r="B92" s="6"/>
      <c r="C92" s="6"/>
      <c r="D92" s="6"/>
      <c r="E92" s="6"/>
      <c r="F92" s="16"/>
      <c r="G92" s="15" t="s">
        <v>11</v>
      </c>
      <c r="H92" s="15"/>
      <c r="I92" s="107"/>
      <c r="J92" s="15"/>
      <c r="K92" s="71"/>
      <c r="L92" s="15" t="s">
        <v>15</v>
      </c>
      <c r="M92" s="66"/>
      <c r="N92" s="78"/>
    </row>
    <row r="93" spans="1:14" ht="15">
      <c r="A93" s="6"/>
      <c r="B93" s="6"/>
      <c r="C93" s="6"/>
      <c r="D93" s="6"/>
      <c r="E93" s="6"/>
      <c r="F93" s="17" t="str">
        <f>+F34</f>
        <v>30/4/2002</v>
      </c>
      <c r="G93" s="76" t="str">
        <f>+G34</f>
        <v>30/4/2001</v>
      </c>
      <c r="H93" s="76"/>
      <c r="I93" s="80" t="s">
        <v>85</v>
      </c>
      <c r="J93" s="15"/>
      <c r="K93" s="79" t="str">
        <f>+K34</f>
        <v>30/4/2002</v>
      </c>
      <c r="L93" s="76" t="str">
        <f>+L34</f>
        <v>30/4/2001</v>
      </c>
      <c r="M93" s="66"/>
      <c r="N93" s="80" t="s">
        <v>85</v>
      </c>
    </row>
    <row r="94" spans="1:14" ht="15">
      <c r="A94" s="6"/>
      <c r="B94" s="6"/>
      <c r="C94" s="6"/>
      <c r="D94" s="6"/>
      <c r="E94" s="6"/>
      <c r="F94" s="18" t="s">
        <v>16</v>
      </c>
      <c r="G94" s="108" t="s">
        <v>16</v>
      </c>
      <c r="H94" s="82"/>
      <c r="I94" s="83" t="s">
        <v>86</v>
      </c>
      <c r="J94" s="15"/>
      <c r="K94" s="81" t="s">
        <v>16</v>
      </c>
      <c r="L94" s="82" t="s">
        <v>16</v>
      </c>
      <c r="M94" s="69"/>
      <c r="N94" s="83" t="s">
        <v>86</v>
      </c>
    </row>
    <row r="95" spans="1:12" ht="7.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75" customHeight="1">
      <c r="A96" s="9"/>
      <c r="B96" s="19" t="s">
        <v>33</v>
      </c>
      <c r="C96" s="19" t="s">
        <v>128</v>
      </c>
      <c r="D96" s="2"/>
      <c r="E96" s="2"/>
      <c r="F96" s="34"/>
      <c r="G96" s="34"/>
      <c r="H96" s="34"/>
      <c r="I96" s="34"/>
      <c r="J96" s="34"/>
      <c r="K96" s="34"/>
      <c r="L96" s="34"/>
    </row>
    <row r="97" spans="1:14" ht="12.75" customHeight="1">
      <c r="A97" s="9"/>
      <c r="B97" s="3"/>
      <c r="C97" s="19" t="s">
        <v>29</v>
      </c>
      <c r="D97" s="2"/>
      <c r="E97" s="2"/>
      <c r="F97" s="35">
        <f>F55+F58</f>
        <v>105031</v>
      </c>
      <c r="G97" s="35">
        <f>G55+G58</f>
        <v>111697</v>
      </c>
      <c r="H97" s="35"/>
      <c r="I97" s="110">
        <f>(+F97-G97)/G97*100</f>
        <v>-5.96793109931332</v>
      </c>
      <c r="J97" s="35"/>
      <c r="K97" s="35">
        <f>K55+K58</f>
        <v>426805</v>
      </c>
      <c r="L97" s="58">
        <f>+L55+L58</f>
        <v>400858</v>
      </c>
      <c r="N97" s="84">
        <f>(+K97-L97)/L97*100</f>
        <v>6.472865703066921</v>
      </c>
    </row>
    <row r="98" spans="1:14" ht="8.25" customHeight="1">
      <c r="A98" s="9"/>
      <c r="B98" s="3"/>
      <c r="C98" s="3"/>
      <c r="D98" s="3"/>
      <c r="E98" s="3"/>
      <c r="F98" s="36"/>
      <c r="G98" s="36"/>
      <c r="H98" s="36"/>
      <c r="I98" s="36"/>
      <c r="J98" s="36"/>
      <c r="K98" s="36"/>
      <c r="L98" s="36"/>
      <c r="N98" s="84"/>
    </row>
    <row r="99" spans="1:14" ht="12.75" customHeight="1">
      <c r="A99" s="9"/>
      <c r="B99" s="19" t="s">
        <v>34</v>
      </c>
      <c r="C99" s="19" t="s">
        <v>131</v>
      </c>
      <c r="D99" s="3"/>
      <c r="E99" s="3"/>
      <c r="F99" s="37">
        <f>+K99--97795</f>
        <v>-35694</v>
      </c>
      <c r="G99" s="59">
        <v>-37319</v>
      </c>
      <c r="H99" s="58"/>
      <c r="I99" s="111">
        <f>(+F99-G99)/G99*100</f>
        <v>-4.354350330930625</v>
      </c>
      <c r="J99" s="38"/>
      <c r="K99" s="37">
        <v>-133489</v>
      </c>
      <c r="L99" s="59">
        <v>-128263</v>
      </c>
      <c r="N99" s="85">
        <f>(+K99-L99)/L99*100</f>
        <v>4.074440797424042</v>
      </c>
    </row>
    <row r="100" spans="1:14" ht="8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N100" s="84"/>
    </row>
    <row r="101" spans="1:14" ht="12.75" customHeight="1">
      <c r="A101" s="11" t="s">
        <v>22</v>
      </c>
      <c r="B101" s="11" t="s">
        <v>35</v>
      </c>
      <c r="C101" s="11" t="s">
        <v>132</v>
      </c>
      <c r="D101" s="9"/>
      <c r="E101" s="9"/>
      <c r="F101" s="9"/>
      <c r="G101" s="9"/>
      <c r="H101" s="9"/>
      <c r="I101" s="9"/>
      <c r="J101" s="9"/>
      <c r="K101" s="9"/>
      <c r="L101" s="9"/>
      <c r="N101" s="84"/>
    </row>
    <row r="102" spans="1:14" ht="12.75" customHeight="1">
      <c r="A102" s="9"/>
      <c r="B102" s="9"/>
      <c r="C102" s="11" t="s">
        <v>36</v>
      </c>
      <c r="D102" s="9"/>
      <c r="E102" s="9"/>
      <c r="F102" s="30">
        <f>F97+F99</f>
        <v>69337</v>
      </c>
      <c r="G102" s="30">
        <f>G97+G99</f>
        <v>74378</v>
      </c>
      <c r="H102" s="30"/>
      <c r="I102" s="110">
        <f>(+F102-G102)/G102*100</f>
        <v>-6.777541746215279</v>
      </c>
      <c r="J102" s="30"/>
      <c r="K102" s="30">
        <f>K97+K99</f>
        <v>293316</v>
      </c>
      <c r="L102" s="58">
        <f>+L97+L99</f>
        <v>272595</v>
      </c>
      <c r="N102" s="84">
        <f>(+K102-L102)/L102*100</f>
        <v>7.601386672536179</v>
      </c>
    </row>
    <row r="103" spans="1:14" ht="8.25" customHeight="1">
      <c r="A103" s="9"/>
      <c r="B103" s="9"/>
      <c r="C103" s="9"/>
      <c r="D103" s="9"/>
      <c r="E103" s="9"/>
      <c r="F103" s="27"/>
      <c r="G103" s="27"/>
      <c r="H103" s="27"/>
      <c r="I103" s="27"/>
      <c r="J103" s="27"/>
      <c r="K103" s="27"/>
      <c r="L103" s="27"/>
      <c r="N103" s="84"/>
    </row>
    <row r="104" spans="1:14" ht="12.75" customHeight="1">
      <c r="A104" s="9"/>
      <c r="B104" s="9"/>
      <c r="C104" s="11" t="s">
        <v>37</v>
      </c>
      <c r="D104" s="9"/>
      <c r="E104" s="9"/>
      <c r="F104" s="26">
        <f>+K104-4590</f>
        <v>5940</v>
      </c>
      <c r="G104" s="58">
        <v>4111</v>
      </c>
      <c r="H104" s="58"/>
      <c r="I104" s="110">
        <f>(+F104-G104)/G104*100</f>
        <v>44.490391632206276</v>
      </c>
      <c r="J104" s="29"/>
      <c r="K104" s="26">
        <v>10530</v>
      </c>
      <c r="L104" s="58">
        <v>11039</v>
      </c>
      <c r="M104" s="66"/>
      <c r="N104" s="89">
        <f>(+K104-L104)/L104*100</f>
        <v>-4.610924902617991</v>
      </c>
    </row>
    <row r="105" spans="1:14" ht="12.75" customHeight="1">
      <c r="A105" s="9"/>
      <c r="B105" s="9"/>
      <c r="C105" s="9"/>
      <c r="D105" s="9"/>
      <c r="E105" s="9"/>
      <c r="F105" s="27"/>
      <c r="G105" s="27"/>
      <c r="H105" s="27"/>
      <c r="I105" s="27"/>
      <c r="J105" s="27"/>
      <c r="K105" s="27"/>
      <c r="L105" s="27"/>
      <c r="N105" s="84"/>
    </row>
    <row r="106" spans="1:14" ht="12.75" customHeight="1">
      <c r="A106" s="9"/>
      <c r="B106" s="9" t="s">
        <v>38</v>
      </c>
      <c r="C106" s="9" t="s">
        <v>137</v>
      </c>
      <c r="D106" s="9"/>
      <c r="E106" s="9"/>
      <c r="F106" s="27"/>
      <c r="G106" s="27"/>
      <c r="H106" s="27"/>
      <c r="I106" s="27"/>
      <c r="J106" s="27"/>
      <c r="K106" s="27"/>
      <c r="L106" s="27"/>
      <c r="N106" s="84"/>
    </row>
    <row r="107" spans="1:14" ht="12.75" customHeight="1">
      <c r="A107" s="9"/>
      <c r="B107" s="9"/>
      <c r="C107" s="9" t="s">
        <v>138</v>
      </c>
      <c r="D107" s="9"/>
      <c r="E107" s="9"/>
      <c r="F107" s="121" t="s">
        <v>139</v>
      </c>
      <c r="G107" s="121" t="s">
        <v>139</v>
      </c>
      <c r="H107" s="27"/>
      <c r="I107" s="121" t="s">
        <v>139</v>
      </c>
      <c r="J107" s="27"/>
      <c r="K107" s="121" t="s">
        <v>139</v>
      </c>
      <c r="L107" s="121" t="s">
        <v>139</v>
      </c>
      <c r="N107" s="121" t="s">
        <v>139</v>
      </c>
    </row>
    <row r="108" spans="1:14" ht="8.25" customHeight="1">
      <c r="A108" s="9"/>
      <c r="B108" s="9"/>
      <c r="C108" s="9"/>
      <c r="D108" s="9"/>
      <c r="E108" s="9"/>
      <c r="F108" s="27"/>
      <c r="G108" s="27"/>
      <c r="H108" s="27"/>
      <c r="I108" s="27"/>
      <c r="J108" s="27"/>
      <c r="K108" s="27"/>
      <c r="L108" s="27"/>
      <c r="N108" s="84"/>
    </row>
    <row r="109" spans="1:12" ht="12.75" customHeight="1">
      <c r="A109" s="9"/>
      <c r="B109" s="11" t="s">
        <v>39</v>
      </c>
      <c r="C109" s="11" t="s">
        <v>133</v>
      </c>
      <c r="D109" s="9"/>
      <c r="E109" s="9"/>
      <c r="F109" s="27"/>
      <c r="G109" s="27"/>
      <c r="H109" s="27"/>
      <c r="I109" s="27"/>
      <c r="J109" s="27"/>
      <c r="K109" s="27"/>
      <c r="L109" s="27"/>
    </row>
    <row r="110" spans="1:5" ht="12.75" customHeight="1">
      <c r="A110" s="9"/>
      <c r="B110" s="9"/>
      <c r="C110" s="11" t="s">
        <v>134</v>
      </c>
      <c r="D110" s="9"/>
      <c r="E110" s="9"/>
    </row>
    <row r="111" spans="1:14" ht="12.75" customHeight="1">
      <c r="A111" s="9"/>
      <c r="B111" s="9"/>
      <c r="C111" s="11" t="s">
        <v>135</v>
      </c>
      <c r="D111" s="9"/>
      <c r="E111" s="9"/>
      <c r="F111" s="30">
        <f>F102+F104</f>
        <v>75277</v>
      </c>
      <c r="G111" s="30">
        <f>G102+G104</f>
        <v>78489</v>
      </c>
      <c r="H111" s="30"/>
      <c r="I111" s="110">
        <f>(+F111-G111)/G111*100</f>
        <v>-4.092293187580425</v>
      </c>
      <c r="J111" s="30"/>
      <c r="K111" s="30">
        <f>K102+K104</f>
        <v>303846</v>
      </c>
      <c r="L111" s="58">
        <f>+L102+L104</f>
        <v>283634</v>
      </c>
      <c r="N111" s="84">
        <f>(+K111-L111)/L111*100</f>
        <v>7.126085025067516</v>
      </c>
    </row>
    <row r="112" spans="1:12" ht="7.5" customHeight="1">
      <c r="A112" s="9"/>
      <c r="B112" s="9"/>
      <c r="C112" s="9"/>
      <c r="D112" s="9"/>
      <c r="E112" s="9"/>
      <c r="F112" s="27"/>
      <c r="G112" s="27"/>
      <c r="H112" s="27"/>
      <c r="I112" s="27"/>
      <c r="J112" s="27"/>
      <c r="K112" s="27"/>
      <c r="L112" s="27"/>
    </row>
    <row r="113" spans="1:14" ht="12.75" customHeight="1">
      <c r="A113" s="9"/>
      <c r="B113" s="11" t="s">
        <v>43</v>
      </c>
      <c r="C113" s="11" t="s">
        <v>40</v>
      </c>
      <c r="D113" s="9"/>
      <c r="E113" s="9"/>
      <c r="F113" s="31">
        <v>0</v>
      </c>
      <c r="G113" s="58">
        <f>+L113</f>
        <v>0</v>
      </c>
      <c r="H113" s="58"/>
      <c r="I113" s="58">
        <v>0</v>
      </c>
      <c r="J113" s="31"/>
      <c r="K113" s="31">
        <v>0</v>
      </c>
      <c r="L113" s="58">
        <v>0</v>
      </c>
      <c r="N113" s="89">
        <v>0</v>
      </c>
    </row>
    <row r="114" spans="1:14" ht="8.25" customHeight="1">
      <c r="A114" s="9"/>
      <c r="B114" s="9"/>
      <c r="C114" s="9"/>
      <c r="D114" s="9"/>
      <c r="E114" s="9"/>
      <c r="F114" s="27"/>
      <c r="G114" s="27"/>
      <c r="H114" s="27"/>
      <c r="I114" s="27"/>
      <c r="J114" s="27"/>
      <c r="K114" s="27"/>
      <c r="L114" s="27"/>
      <c r="N114" s="86"/>
    </row>
    <row r="115" spans="1:14" ht="12.75" customHeight="1">
      <c r="A115" s="9"/>
      <c r="B115" s="9"/>
      <c r="C115" s="11" t="s">
        <v>37</v>
      </c>
      <c r="D115" s="9"/>
      <c r="E115" s="9"/>
      <c r="F115" s="31">
        <v>0</v>
      </c>
      <c r="G115" s="58">
        <f>+L115</f>
        <v>0</v>
      </c>
      <c r="H115" s="58"/>
      <c r="I115" s="58">
        <v>0</v>
      </c>
      <c r="J115" s="31"/>
      <c r="K115" s="31">
        <v>0</v>
      </c>
      <c r="L115" s="58">
        <v>0</v>
      </c>
      <c r="N115" s="89">
        <v>0</v>
      </c>
    </row>
    <row r="116" spans="1:14" ht="7.5" customHeight="1">
      <c r="A116" s="9"/>
      <c r="B116" s="9"/>
      <c r="C116" s="9"/>
      <c r="D116" s="9"/>
      <c r="E116" s="9"/>
      <c r="F116" s="27"/>
      <c r="G116" s="27"/>
      <c r="H116" s="27"/>
      <c r="I116" s="27"/>
      <c r="J116" s="27"/>
      <c r="K116" s="27"/>
      <c r="L116" s="27"/>
      <c r="N116" s="86"/>
    </row>
    <row r="117" spans="1:14" ht="12.75" customHeight="1">
      <c r="A117" s="9"/>
      <c r="B117" s="9"/>
      <c r="C117" s="23" t="s">
        <v>41</v>
      </c>
      <c r="D117" s="9"/>
      <c r="E117" s="9"/>
      <c r="F117" s="27"/>
      <c r="G117" s="27"/>
      <c r="H117" s="27"/>
      <c r="I117" s="27"/>
      <c r="J117" s="27"/>
      <c r="K117" s="27"/>
      <c r="L117" s="27"/>
      <c r="N117" s="86"/>
    </row>
    <row r="118" spans="1:14" ht="12.75" customHeight="1">
      <c r="A118" s="9"/>
      <c r="B118" s="9"/>
      <c r="C118" s="23" t="s">
        <v>42</v>
      </c>
      <c r="D118" s="9"/>
      <c r="E118" s="9"/>
      <c r="F118" s="32">
        <v>0</v>
      </c>
      <c r="G118" s="59">
        <f>+L118</f>
        <v>0</v>
      </c>
      <c r="H118" s="58"/>
      <c r="I118" s="59">
        <v>0</v>
      </c>
      <c r="J118" s="29"/>
      <c r="K118" s="32">
        <v>0</v>
      </c>
      <c r="L118" s="59">
        <v>0</v>
      </c>
      <c r="N118" s="85">
        <v>0</v>
      </c>
    </row>
    <row r="119" spans="1:14" ht="7.5" customHeight="1">
      <c r="A119" s="9"/>
      <c r="B119" s="9"/>
      <c r="C119" s="9"/>
      <c r="D119" s="9"/>
      <c r="E119" s="9"/>
      <c r="F119" s="27"/>
      <c r="G119" s="27"/>
      <c r="H119" s="27"/>
      <c r="I119" s="27"/>
      <c r="J119" s="27"/>
      <c r="K119" s="27"/>
      <c r="L119" s="27"/>
      <c r="N119" s="86"/>
    </row>
    <row r="120" spans="1:12" ht="12.75" customHeight="1">
      <c r="A120" s="9"/>
      <c r="B120" s="11" t="s">
        <v>140</v>
      </c>
      <c r="C120" s="11" t="s">
        <v>136</v>
      </c>
      <c r="D120" s="9"/>
      <c r="E120" s="9"/>
      <c r="F120" s="27"/>
      <c r="G120" s="27"/>
      <c r="H120" s="27"/>
      <c r="I120" s="27"/>
      <c r="J120" s="27"/>
      <c r="K120" s="27"/>
      <c r="L120" s="27"/>
    </row>
    <row r="121" spans="1:14" ht="12.75" customHeight="1" thickBot="1">
      <c r="A121" s="9"/>
      <c r="B121" s="9"/>
      <c r="C121" s="23" t="s">
        <v>44</v>
      </c>
      <c r="D121" s="9"/>
      <c r="E121" s="9"/>
      <c r="F121" s="25">
        <f>SUM(F111:F118)</f>
        <v>75277</v>
      </c>
      <c r="G121" s="25">
        <f>SUM(G111:G118)</f>
        <v>78489</v>
      </c>
      <c r="H121" s="26"/>
      <c r="I121" s="109">
        <f>(+F121-G121)/G121*100</f>
        <v>-4.092293187580425</v>
      </c>
      <c r="J121" s="26"/>
      <c r="K121" s="25">
        <f>SUM(K111:K118)</f>
        <v>303846</v>
      </c>
      <c r="L121" s="60">
        <f>SUM(L111:L118)</f>
        <v>283634</v>
      </c>
      <c r="N121" s="88">
        <f>(+K121-L121)/L121*100</f>
        <v>7.126085025067516</v>
      </c>
    </row>
    <row r="122" spans="1:12" ht="8.25" customHeight="1" thickTop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2.75" customHeight="1">
      <c r="A123" s="11" t="s">
        <v>45</v>
      </c>
      <c r="B123" s="11" t="s">
        <v>18</v>
      </c>
      <c r="C123" s="11" t="s">
        <v>141</v>
      </c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2.75" customHeight="1">
      <c r="A124" s="11"/>
      <c r="B124" s="11"/>
      <c r="C124" s="11" t="s">
        <v>142</v>
      </c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2.75" customHeight="1">
      <c r="A125" s="11"/>
      <c r="B125" s="11"/>
      <c r="C125" s="11" t="s">
        <v>143</v>
      </c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8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4" ht="12.75" customHeight="1">
      <c r="A127" s="9"/>
      <c r="B127" s="9"/>
      <c r="C127" s="23" t="s">
        <v>144</v>
      </c>
      <c r="D127" s="9"/>
      <c r="E127" s="9"/>
      <c r="F127" s="122"/>
      <c r="G127" s="122"/>
      <c r="H127" s="123"/>
      <c r="I127" s="122"/>
      <c r="J127" s="123"/>
      <c r="K127" s="122"/>
      <c r="L127" s="122"/>
      <c r="M127" s="66"/>
      <c r="N127" s="124"/>
    </row>
    <row r="128" spans="1:12" ht="12.75" customHeight="1">
      <c r="A128" s="9"/>
      <c r="B128" s="9"/>
      <c r="C128" s="11" t="s">
        <v>198</v>
      </c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2.75" customHeight="1">
      <c r="A129" s="9"/>
      <c r="B129" s="9"/>
      <c r="C129" s="23" t="s">
        <v>199</v>
      </c>
      <c r="D129" s="9"/>
      <c r="E129" s="9"/>
      <c r="F129" s="9"/>
      <c r="G129" s="9"/>
      <c r="H129" s="9"/>
      <c r="I129" s="9"/>
      <c r="J129" s="9"/>
      <c r="K129" s="9"/>
      <c r="L129" s="9"/>
    </row>
    <row r="130" spans="1:14" ht="12.75" customHeight="1" thickBot="1">
      <c r="A130" s="9"/>
      <c r="B130" s="9"/>
      <c r="C130" s="11" t="s">
        <v>145</v>
      </c>
      <c r="D130" s="9"/>
      <c r="E130" s="9"/>
      <c r="F130" s="141">
        <f>+F121/557293*100</f>
        <v>13.50761628084329</v>
      </c>
      <c r="G130" s="127">
        <f>+G121/565835*100</f>
        <v>13.87135825814946</v>
      </c>
      <c r="H130" s="125"/>
      <c r="I130" s="140">
        <f>(+F130-G130)/G130*100</f>
        <v>-2.622252057346079</v>
      </c>
      <c r="J130" s="9"/>
      <c r="K130" s="141">
        <f>+K121/557293*100</f>
        <v>54.52176862081526</v>
      </c>
      <c r="L130" s="127">
        <f>+L121/565835*100</f>
        <v>50.12662702024442</v>
      </c>
      <c r="M130" s="126"/>
      <c r="N130" s="142">
        <f>(+K130-L130)/L130*100</f>
        <v>8.76807769011825</v>
      </c>
    </row>
    <row r="131" spans="1:5" ht="12.75" customHeight="1" thickTop="1">
      <c r="A131" s="9"/>
      <c r="B131" s="9"/>
      <c r="D131" s="9"/>
      <c r="E131" s="9"/>
    </row>
    <row r="132" spans="1:14" ht="8.25" customHeight="1">
      <c r="A132" s="9"/>
      <c r="B132" s="9"/>
      <c r="C132" s="9"/>
      <c r="D132" s="9"/>
      <c r="E132" s="9"/>
      <c r="F132" s="27"/>
      <c r="G132" s="27"/>
      <c r="H132" s="27"/>
      <c r="I132" s="27"/>
      <c r="J132" s="9"/>
      <c r="K132" s="27"/>
      <c r="L132" s="27"/>
      <c r="N132" s="87"/>
    </row>
    <row r="133" spans="1:14" ht="12.75" customHeight="1">
      <c r="A133" s="9"/>
      <c r="B133" s="9"/>
      <c r="C133" s="23" t="s">
        <v>201</v>
      </c>
      <c r="D133" s="9"/>
      <c r="E133" s="9"/>
      <c r="F133" s="27"/>
      <c r="G133" s="27"/>
      <c r="H133" s="27"/>
      <c r="I133" s="27"/>
      <c r="J133" s="9"/>
      <c r="K133" s="27"/>
      <c r="L133" s="27"/>
      <c r="N133" s="87"/>
    </row>
    <row r="134" spans="1:14" ht="12.75" customHeight="1">
      <c r="A134" s="9"/>
      <c r="B134" s="9"/>
      <c r="C134" s="23" t="s">
        <v>200</v>
      </c>
      <c r="D134" s="9"/>
      <c r="E134" s="9"/>
      <c r="F134" s="27"/>
      <c r="G134" s="27"/>
      <c r="H134" s="27"/>
      <c r="I134" s="27"/>
      <c r="J134" s="9"/>
      <c r="K134" s="27"/>
      <c r="L134" s="27"/>
      <c r="N134" s="87"/>
    </row>
    <row r="135" spans="1:14" ht="12.75" customHeight="1" thickBot="1">
      <c r="A135" s="9"/>
      <c r="B135" s="9"/>
      <c r="C135" s="11" t="s">
        <v>90</v>
      </c>
      <c r="D135" s="9"/>
      <c r="E135" s="9"/>
      <c r="F135" s="95">
        <f>+F121/559988*100</f>
        <v>13.442609484488955</v>
      </c>
      <c r="G135" s="95">
        <f>+G121/565835*100</f>
        <v>13.87135825814946</v>
      </c>
      <c r="H135" s="104"/>
      <c r="I135" s="140">
        <f>(+F135-G135)/G135*100</f>
        <v>-3.0908925116155377</v>
      </c>
      <c r="K135" s="95">
        <f>+K121/559988*100</f>
        <v>54.25937698664971</v>
      </c>
      <c r="L135" s="95">
        <f>+L121/565835*100</f>
        <v>50.12662702024442</v>
      </c>
      <c r="N135" s="88">
        <f>(+K135-L135)/L135*100</f>
        <v>8.244620099286188</v>
      </c>
    </row>
    <row r="136" spans="1:12" ht="12.75" customHeight="1" thickTop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2.75" customHeight="1">
      <c r="A137" s="9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 customHeight="1">
      <c r="A138" s="9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ht="12.75" customHeight="1">
      <c r="A139" s="9"/>
    </row>
    <row r="140" spans="1:4" ht="12.75" customHeight="1">
      <c r="A140" s="9"/>
      <c r="D140" s="3"/>
    </row>
    <row r="141" spans="1:4" ht="12.75" customHeight="1">
      <c r="A141" s="9"/>
      <c r="D141" s="3"/>
    </row>
    <row r="142" spans="1:4" ht="12.75" customHeight="1">
      <c r="A142" s="9"/>
      <c r="D142" s="3"/>
    </row>
    <row r="143" spans="1:4" ht="12.75" customHeight="1">
      <c r="A143" s="9"/>
      <c r="D143" s="3"/>
    </row>
    <row r="144" spans="1:4" ht="12.75" customHeight="1">
      <c r="A144" s="9"/>
      <c r="D144" s="3"/>
    </row>
    <row r="145" ht="12.75" customHeight="1">
      <c r="A145" s="9"/>
    </row>
    <row r="146" ht="12.75" customHeight="1">
      <c r="A146" s="9"/>
    </row>
    <row r="147" ht="12.75" customHeight="1">
      <c r="A147" s="9"/>
    </row>
    <row r="148" ht="12.75" customHeight="1">
      <c r="A148" s="9"/>
    </row>
    <row r="149" ht="12.75" customHeight="1">
      <c r="A149" s="9"/>
    </row>
    <row r="150" ht="15">
      <c r="A150" s="9"/>
    </row>
    <row r="151" spans="1:14" ht="15">
      <c r="A151" s="9"/>
      <c r="N151" s="120" t="s">
        <v>31</v>
      </c>
    </row>
  </sheetData>
  <mergeCells count="2">
    <mergeCell ref="K87:N87"/>
    <mergeCell ref="K28:N28"/>
  </mergeCells>
  <printOptions/>
  <pageMargins left="0.6" right="0.24" top="0.25" bottom="0.25" header="0.5" footer="0.5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3"/>
  <sheetViews>
    <sheetView workbookViewId="0" topLeftCell="A237">
      <selection activeCell="A242" sqref="A242"/>
    </sheetView>
  </sheetViews>
  <sheetFormatPr defaultColWidth="9.33203125" defaultRowHeight="12.75"/>
  <cols>
    <col min="1" max="1" width="7.33203125" style="0" customWidth="1"/>
    <col min="2" max="2" width="8.83203125" style="0" customWidth="1"/>
    <col min="3" max="3" width="7.83203125" style="0" customWidth="1"/>
    <col min="4" max="4" width="8.33203125" style="0" customWidth="1"/>
    <col min="5" max="5" width="7.66015625" style="0" customWidth="1"/>
    <col min="6" max="6" width="11.83203125" style="0" customWidth="1"/>
    <col min="8" max="8" width="13" style="0" customWidth="1"/>
    <col min="9" max="9" width="10.83203125" style="0" customWidth="1"/>
    <col min="10" max="10" width="11.83203125" style="0" customWidth="1"/>
    <col min="11" max="11" width="6.66015625" style="0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9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53" t="s">
        <v>91</v>
      </c>
      <c r="B6" s="3"/>
      <c r="C6" s="3"/>
      <c r="D6" s="3"/>
      <c r="E6" s="3"/>
      <c r="F6" s="3"/>
      <c r="G6" s="3"/>
      <c r="H6" s="3"/>
      <c r="I6" s="9"/>
      <c r="J6" s="9"/>
    </row>
    <row r="7" spans="1:10" ht="15">
      <c r="A7" s="54" t="s">
        <v>194</v>
      </c>
      <c r="B7" s="3"/>
      <c r="C7" s="3"/>
      <c r="D7" s="3"/>
      <c r="E7" s="3"/>
      <c r="F7" s="3"/>
      <c r="G7" s="3"/>
      <c r="H7" s="3"/>
      <c r="I7" s="9"/>
      <c r="J7" s="9"/>
    </row>
    <row r="8" spans="1:10" ht="15">
      <c r="A8" s="55" t="s">
        <v>195</v>
      </c>
      <c r="B8" s="3"/>
      <c r="C8" s="3"/>
      <c r="D8" s="3"/>
      <c r="E8" s="3"/>
      <c r="F8" s="3"/>
      <c r="G8" s="3"/>
      <c r="H8" s="3"/>
      <c r="I8" s="9"/>
      <c r="J8" s="9"/>
    </row>
    <row r="9" spans="1:10" ht="12" customHeight="1">
      <c r="A9" s="3"/>
      <c r="B9" s="3"/>
      <c r="C9" s="3"/>
      <c r="D9" s="3"/>
      <c r="E9" s="3"/>
      <c r="F9" s="3"/>
      <c r="G9" s="3"/>
      <c r="H9" s="3"/>
      <c r="I9" s="9"/>
      <c r="J9" s="9"/>
    </row>
    <row r="10" spans="1:10" ht="15">
      <c r="A10" s="53" t="s">
        <v>74</v>
      </c>
      <c r="B10" s="3"/>
      <c r="C10" s="3"/>
      <c r="D10" s="3"/>
      <c r="E10" s="3"/>
      <c r="F10" s="3"/>
      <c r="G10" s="3"/>
      <c r="H10" s="3"/>
      <c r="I10" s="9"/>
      <c r="J10" s="9"/>
    </row>
    <row r="11" spans="1:10" ht="12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5">
      <c r="A12" s="11" t="s">
        <v>17</v>
      </c>
      <c r="B12" s="11" t="s">
        <v>202</v>
      </c>
      <c r="C12" s="6"/>
      <c r="D12" s="6"/>
      <c r="E12" s="6"/>
      <c r="F12" s="6"/>
      <c r="G12" s="6"/>
      <c r="H12" s="6"/>
      <c r="I12" s="6"/>
      <c r="J12" s="6"/>
    </row>
    <row r="13" spans="1:10" ht="15">
      <c r="A13" s="11"/>
      <c r="B13" s="11" t="s">
        <v>203</v>
      </c>
      <c r="C13" s="6"/>
      <c r="D13" s="6"/>
      <c r="E13" s="6"/>
      <c r="F13" s="6"/>
      <c r="G13" s="6"/>
      <c r="H13" s="6"/>
      <c r="I13" s="6"/>
      <c r="J13" s="6"/>
    </row>
    <row r="14" spans="1:10" ht="15">
      <c r="A14" s="11"/>
      <c r="B14" s="11" t="s">
        <v>204</v>
      </c>
      <c r="C14" s="6"/>
      <c r="D14" s="6"/>
      <c r="E14" s="6"/>
      <c r="F14" s="6"/>
      <c r="G14" s="6"/>
      <c r="H14" s="6"/>
      <c r="I14" s="6"/>
      <c r="J14" s="6"/>
    </row>
    <row r="15" spans="1:10" ht="15">
      <c r="A15" s="9"/>
      <c r="B15" s="6"/>
      <c r="C15" s="6"/>
      <c r="D15" s="6"/>
      <c r="E15" s="6"/>
      <c r="F15" s="6"/>
      <c r="G15" s="6"/>
      <c r="H15" s="6"/>
      <c r="I15" s="6"/>
      <c r="J15" s="6"/>
    </row>
    <row r="16" spans="1:10" ht="15">
      <c r="A16" s="11" t="s">
        <v>22</v>
      </c>
      <c r="B16" s="11" t="s">
        <v>239</v>
      </c>
      <c r="C16" s="9"/>
      <c r="D16" s="9"/>
      <c r="E16" s="9"/>
      <c r="F16" s="9"/>
      <c r="G16" s="9"/>
      <c r="H16" s="9"/>
      <c r="I16" s="9"/>
      <c r="J16" s="9"/>
    </row>
    <row r="17" spans="1:10" ht="15">
      <c r="A17" s="11"/>
      <c r="B17" s="11" t="s">
        <v>240</v>
      </c>
      <c r="C17" s="9"/>
      <c r="D17" s="9"/>
      <c r="E17" s="9"/>
      <c r="F17" s="9"/>
      <c r="G17" s="9"/>
      <c r="H17" s="9"/>
      <c r="I17" s="9"/>
      <c r="J17" s="9"/>
    </row>
    <row r="18" spans="1:10" ht="15">
      <c r="A18" s="11"/>
      <c r="B18" s="23"/>
      <c r="C18" s="9"/>
      <c r="D18" s="9"/>
      <c r="E18" s="9"/>
      <c r="F18" s="9"/>
      <c r="G18" s="9"/>
      <c r="H18" s="9"/>
      <c r="I18" s="9"/>
      <c r="J18" s="9"/>
    </row>
    <row r="19" spans="1:10" ht="15">
      <c r="A19" s="11" t="s">
        <v>45</v>
      </c>
      <c r="B19" s="23" t="s">
        <v>205</v>
      </c>
      <c r="C19" s="9"/>
      <c r="D19" s="9"/>
      <c r="E19" s="9"/>
      <c r="F19" s="9"/>
      <c r="G19" s="9"/>
      <c r="H19" s="9"/>
      <c r="I19" s="9"/>
      <c r="J19" s="9"/>
    </row>
    <row r="20" spans="1:10" ht="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11" t="s">
        <v>52</v>
      </c>
      <c r="B21" s="23" t="s">
        <v>241</v>
      </c>
      <c r="C21" s="9"/>
      <c r="D21" s="9"/>
      <c r="E21" s="9"/>
      <c r="F21" s="9"/>
      <c r="G21" s="9"/>
      <c r="H21" s="9"/>
      <c r="I21" s="9"/>
      <c r="J21" s="9"/>
    </row>
    <row r="22" spans="1:10" ht="15">
      <c r="A22" s="9"/>
      <c r="B22" s="9" t="s">
        <v>242</v>
      </c>
      <c r="C22" s="9"/>
      <c r="D22" s="9"/>
      <c r="E22" s="9"/>
      <c r="F22" s="9"/>
      <c r="G22" s="9"/>
      <c r="H22" s="9"/>
      <c r="I22" s="46"/>
      <c r="J22" s="9"/>
    </row>
    <row r="23" spans="1:10" ht="15">
      <c r="A23" s="9"/>
      <c r="B23" s="9"/>
      <c r="C23" s="9"/>
      <c r="D23" s="9"/>
      <c r="E23" s="9"/>
      <c r="F23" s="9"/>
      <c r="G23" s="9"/>
      <c r="H23" s="9"/>
      <c r="I23" s="46"/>
      <c r="J23" s="9"/>
    </row>
    <row r="24" spans="1:10" ht="15">
      <c r="A24" s="9"/>
      <c r="B24" s="9"/>
      <c r="C24" s="9"/>
      <c r="D24" s="9"/>
      <c r="E24" s="9"/>
      <c r="F24" s="9"/>
      <c r="G24" s="46" t="s">
        <v>84</v>
      </c>
      <c r="H24" s="9"/>
      <c r="I24" s="46" t="s">
        <v>207</v>
      </c>
      <c r="J24" s="9"/>
    </row>
    <row r="25" spans="1:10" ht="15">
      <c r="A25" s="9"/>
      <c r="B25" s="9"/>
      <c r="C25" s="9"/>
      <c r="D25" s="9"/>
      <c r="E25" s="9"/>
      <c r="F25" s="9"/>
      <c r="G25" s="46" t="s">
        <v>206</v>
      </c>
      <c r="H25" s="9"/>
      <c r="I25" s="135" t="s">
        <v>208</v>
      </c>
      <c r="J25" s="9"/>
    </row>
    <row r="26" spans="1:10" ht="15">
      <c r="A26" s="9"/>
      <c r="B26" s="9"/>
      <c r="C26" s="9"/>
      <c r="D26" s="9"/>
      <c r="E26" s="9"/>
      <c r="F26" s="9"/>
      <c r="G26" s="24" t="s">
        <v>16</v>
      </c>
      <c r="I26" s="24" t="s">
        <v>16</v>
      </c>
      <c r="J26" s="9"/>
    </row>
    <row r="27" spans="1:10" ht="15">
      <c r="A27" s="9"/>
      <c r="B27" s="11" t="s">
        <v>75</v>
      </c>
      <c r="C27" s="9"/>
      <c r="D27" s="9"/>
      <c r="E27" s="9"/>
      <c r="F27" s="9"/>
      <c r="J27" s="9"/>
    </row>
    <row r="28" spans="1:10" ht="15">
      <c r="A28" s="9"/>
      <c r="B28" s="11" t="s">
        <v>98</v>
      </c>
      <c r="C28" s="9"/>
      <c r="D28" s="9"/>
      <c r="E28" s="9"/>
      <c r="F28" s="9"/>
      <c r="G28" s="27">
        <f>+I28-96129</f>
        <v>34600</v>
      </c>
      <c r="I28" s="30">
        <v>130729</v>
      </c>
      <c r="J28" s="9"/>
    </row>
    <row r="29" spans="1:10" ht="15">
      <c r="A29" s="9"/>
      <c r="B29" s="11" t="s">
        <v>99</v>
      </c>
      <c r="C29" s="9"/>
      <c r="D29" s="9"/>
      <c r="E29" s="9"/>
      <c r="F29" s="9"/>
      <c r="G29" s="27">
        <f>+I29-2250</f>
        <v>642</v>
      </c>
      <c r="I29" s="30">
        <v>2892</v>
      </c>
      <c r="J29" s="9"/>
    </row>
    <row r="30" spans="1:10" ht="15">
      <c r="A30" s="9"/>
      <c r="B30" s="11" t="s">
        <v>233</v>
      </c>
      <c r="C30" s="9"/>
      <c r="D30" s="9"/>
      <c r="E30" s="9"/>
      <c r="F30" s="9"/>
      <c r="G30" s="27">
        <f>+I30-0</f>
        <v>1028</v>
      </c>
      <c r="I30" s="30">
        <v>1028</v>
      </c>
      <c r="J30" s="9"/>
    </row>
    <row r="31" spans="1:10" ht="15">
      <c r="A31" s="9"/>
      <c r="B31" s="11" t="s">
        <v>148</v>
      </c>
      <c r="C31" s="9"/>
      <c r="D31" s="9"/>
      <c r="E31" s="9"/>
      <c r="F31" s="9"/>
      <c r="G31" s="27">
        <f>+I31--584</f>
        <v>-576</v>
      </c>
      <c r="I31" s="30">
        <v>-1160</v>
      </c>
      <c r="J31" s="9"/>
    </row>
    <row r="32" spans="1:10" ht="15.75" thickBot="1">
      <c r="A32" s="9"/>
      <c r="B32" s="9"/>
      <c r="C32" s="9"/>
      <c r="D32" s="9"/>
      <c r="E32" s="9"/>
      <c r="F32" s="9"/>
      <c r="G32" s="74">
        <f>SUM(G28:G31)</f>
        <v>35694</v>
      </c>
      <c r="I32" s="45">
        <f>SUM(I28:I31)</f>
        <v>133489</v>
      </c>
      <c r="J32" s="9"/>
    </row>
    <row r="33" spans="1:10" ht="7.5" customHeight="1" thickTop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>
      <c r="A34" s="9"/>
      <c r="B34" s="9" t="s">
        <v>243</v>
      </c>
      <c r="C34" s="9"/>
      <c r="D34" s="9"/>
      <c r="E34" s="9"/>
      <c r="F34" s="9"/>
      <c r="G34" s="9"/>
      <c r="H34" s="9"/>
      <c r="I34" s="9"/>
      <c r="J34" s="9"/>
    </row>
    <row r="35" spans="1:10" ht="15">
      <c r="A35" s="9"/>
      <c r="B35" s="9" t="s">
        <v>245</v>
      </c>
      <c r="C35" s="9"/>
      <c r="D35" s="9"/>
      <c r="E35" s="9"/>
      <c r="F35" s="9"/>
      <c r="G35" s="9"/>
      <c r="H35" s="9"/>
      <c r="I35" s="9"/>
      <c r="J35" s="9"/>
    </row>
    <row r="36" spans="1:10" ht="15">
      <c r="A36" s="9"/>
      <c r="B36" s="9" t="s">
        <v>244</v>
      </c>
      <c r="C36" s="9"/>
      <c r="D36" s="9"/>
      <c r="E36" s="9"/>
      <c r="F36" s="9"/>
      <c r="G36" s="9"/>
      <c r="H36" s="9"/>
      <c r="I36" s="9"/>
      <c r="J36" s="9"/>
    </row>
    <row r="37" spans="1:10" ht="1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5">
      <c r="A38" s="11">
        <v>5</v>
      </c>
      <c r="B38" s="3" t="s">
        <v>246</v>
      </c>
      <c r="C38" s="3"/>
      <c r="D38" s="9"/>
      <c r="E38" s="9"/>
      <c r="F38" s="9"/>
      <c r="G38" s="9"/>
      <c r="H38" s="9"/>
      <c r="I38" s="9"/>
      <c r="J38" s="9"/>
    </row>
    <row r="39" spans="1:10" ht="15">
      <c r="A39" s="11"/>
      <c r="B39" s="3" t="s">
        <v>248</v>
      </c>
      <c r="C39" s="3"/>
      <c r="D39" s="9"/>
      <c r="E39" s="9"/>
      <c r="F39" s="9"/>
      <c r="G39" s="9"/>
      <c r="H39" s="9"/>
      <c r="I39" s="9"/>
      <c r="J39" s="9"/>
    </row>
    <row r="40" spans="1:10" ht="15">
      <c r="A40" s="11"/>
      <c r="B40" s="3" t="s">
        <v>247</v>
      </c>
      <c r="C40" s="3"/>
      <c r="D40" s="9"/>
      <c r="E40" s="9"/>
      <c r="F40" s="9"/>
      <c r="G40" s="9"/>
      <c r="H40" s="9"/>
      <c r="I40" s="9"/>
      <c r="J40" s="9"/>
    </row>
    <row r="41" spans="1:10" ht="1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5">
      <c r="A42" s="11">
        <v>6</v>
      </c>
      <c r="B42" s="3" t="s">
        <v>209</v>
      </c>
      <c r="C42" s="3"/>
      <c r="D42" s="3"/>
      <c r="E42" s="3"/>
      <c r="F42" s="3"/>
      <c r="G42" s="3"/>
      <c r="H42" s="3"/>
      <c r="I42" s="3"/>
      <c r="J42" s="9"/>
    </row>
    <row r="43" spans="1:9" ht="15">
      <c r="A43" s="9"/>
      <c r="B43" s="3" t="s">
        <v>210</v>
      </c>
      <c r="C43" s="3"/>
      <c r="D43" s="3"/>
      <c r="E43" s="3"/>
      <c r="F43" s="3"/>
      <c r="G43" s="3"/>
      <c r="H43" s="3"/>
      <c r="I43" s="3"/>
    </row>
    <row r="45" spans="2:10" ht="15">
      <c r="B45" s="3" t="s">
        <v>211</v>
      </c>
      <c r="C45" s="3"/>
      <c r="D45" s="3"/>
      <c r="E45" s="3"/>
      <c r="F45" s="3"/>
      <c r="G45" s="3"/>
      <c r="H45" s="3"/>
      <c r="I45" s="3"/>
      <c r="J45" s="3"/>
    </row>
    <row r="46" spans="2:10" ht="15">
      <c r="B46" s="3" t="s">
        <v>212</v>
      </c>
      <c r="C46" s="3"/>
      <c r="D46" s="3"/>
      <c r="E46" s="3"/>
      <c r="F46" s="3"/>
      <c r="G46" s="3"/>
      <c r="H46" s="3"/>
      <c r="I46" s="3"/>
      <c r="J46" s="3"/>
    </row>
    <row r="47" spans="2:10" ht="15">
      <c r="B47" s="3"/>
      <c r="C47" s="3"/>
      <c r="D47" s="3"/>
      <c r="E47" s="3"/>
      <c r="F47" s="3"/>
      <c r="G47" s="3"/>
      <c r="H47" s="3"/>
      <c r="I47" s="3"/>
      <c r="J47" s="130" t="s">
        <v>16</v>
      </c>
    </row>
    <row r="48" spans="2:10" ht="15.75" thickBot="1">
      <c r="B48" s="3" t="s">
        <v>171</v>
      </c>
      <c r="C48" s="3"/>
      <c r="D48" s="3"/>
      <c r="E48" s="3"/>
      <c r="F48" s="3"/>
      <c r="G48" s="3"/>
      <c r="H48" s="3"/>
      <c r="I48" s="3"/>
      <c r="J48" s="136">
        <v>3428</v>
      </c>
    </row>
    <row r="49" spans="2:10" ht="16.5" thickBot="1" thickTop="1">
      <c r="B49" s="3" t="s">
        <v>172</v>
      </c>
      <c r="C49" s="3"/>
      <c r="D49" s="3"/>
      <c r="E49" s="3"/>
      <c r="F49" s="3"/>
      <c r="G49" s="3"/>
      <c r="H49" s="3"/>
      <c r="I49" s="3"/>
      <c r="J49" s="137">
        <v>3375</v>
      </c>
    </row>
    <row r="50" spans="2:10" ht="16.5" thickBot="1" thickTop="1">
      <c r="B50" s="3" t="s">
        <v>173</v>
      </c>
      <c r="C50" s="3"/>
      <c r="D50" s="3"/>
      <c r="E50" s="3"/>
      <c r="F50" s="3"/>
      <c r="G50" s="3"/>
      <c r="H50" s="3"/>
      <c r="I50" s="3"/>
      <c r="J50" s="137">
        <v>3367</v>
      </c>
    </row>
    <row r="51" ht="13.5" thickTop="1"/>
    <row r="53" spans="1:10" ht="15">
      <c r="A53" s="11"/>
      <c r="J53" s="119" t="s">
        <v>116</v>
      </c>
    </row>
    <row r="54" spans="1:1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>
      <c r="A55" s="9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>
      <c r="A56" s="9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9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 customHeight="1">
      <c r="A58" s="9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>
      <c r="A59" s="53" t="s">
        <v>91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54" t="str">
        <f>+A7</f>
        <v>UNAUDITED 4TH QUARTER REPORT ON CONSOLIDATED RESULTS 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">
      <c r="A61" s="55" t="str">
        <f>+A8</f>
        <v>FOR THE FINANCIAL YEAR ENDED 30 APRIL 2002</v>
      </c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9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">
      <c r="A63" s="53" t="s">
        <v>76</v>
      </c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">
      <c r="A64" s="5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70">
        <v>7</v>
      </c>
      <c r="B65" s="3" t="s">
        <v>176</v>
      </c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3"/>
      <c r="B66" s="3" t="s">
        <v>213</v>
      </c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3"/>
      <c r="B67" s="3" t="s">
        <v>183</v>
      </c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5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0" ht="15">
      <c r="A69" s="50">
        <v>8</v>
      </c>
      <c r="B69" s="70" t="s">
        <v>121</v>
      </c>
      <c r="C69" s="2"/>
      <c r="D69" s="2"/>
      <c r="E69" s="2"/>
      <c r="F69" s="2"/>
      <c r="G69" s="2"/>
      <c r="H69" s="2"/>
      <c r="I69" s="2"/>
      <c r="J69" s="2"/>
    </row>
    <row r="70" spans="1:10" ht="15">
      <c r="A70" s="50"/>
      <c r="B70" s="70" t="s">
        <v>174</v>
      </c>
      <c r="C70" s="2"/>
      <c r="D70" s="2"/>
      <c r="E70" s="2"/>
      <c r="F70" s="2"/>
      <c r="G70" s="2"/>
      <c r="H70" s="2"/>
      <c r="I70" s="2"/>
      <c r="J70" s="2"/>
    </row>
    <row r="71" spans="1:10" ht="15">
      <c r="A71" s="50"/>
      <c r="B71" s="70" t="s">
        <v>175</v>
      </c>
      <c r="C71" s="2"/>
      <c r="D71" s="2"/>
      <c r="E71" s="2"/>
      <c r="F71" s="2"/>
      <c r="G71" s="2"/>
      <c r="H71" s="2"/>
      <c r="I71" s="2"/>
      <c r="J71" s="2"/>
    </row>
    <row r="72" spans="1:10" ht="15">
      <c r="A72" s="50"/>
      <c r="B72" s="70" t="s">
        <v>249</v>
      </c>
      <c r="C72" s="2"/>
      <c r="D72" s="2"/>
      <c r="E72" s="2"/>
      <c r="F72" s="2"/>
      <c r="G72" s="2"/>
      <c r="H72" s="2"/>
      <c r="I72" s="2"/>
      <c r="J72" s="2"/>
    </row>
    <row r="73" spans="1:10" ht="15">
      <c r="A73" s="50"/>
      <c r="B73" s="70" t="s">
        <v>250</v>
      </c>
      <c r="C73" s="2"/>
      <c r="D73" s="2"/>
      <c r="E73" s="2"/>
      <c r="F73" s="2"/>
      <c r="G73" s="2"/>
      <c r="H73" s="2"/>
      <c r="I73" s="2"/>
      <c r="J73" s="2"/>
    </row>
    <row r="74" spans="1:10" ht="15">
      <c r="A74" s="50"/>
      <c r="B74" s="70" t="s">
        <v>252</v>
      </c>
      <c r="C74" s="2"/>
      <c r="D74" s="2"/>
      <c r="E74" s="2"/>
      <c r="F74" s="2"/>
      <c r="G74" s="2"/>
      <c r="H74" s="2"/>
      <c r="I74" s="2"/>
      <c r="J74" s="2"/>
    </row>
    <row r="75" spans="2:10" ht="15">
      <c r="B75" s="3" t="s">
        <v>251</v>
      </c>
      <c r="C75" s="3"/>
      <c r="D75" s="3"/>
      <c r="E75" s="3"/>
      <c r="F75" s="3"/>
      <c r="G75" s="3"/>
      <c r="H75" s="3"/>
      <c r="I75" s="3"/>
      <c r="J75" s="3"/>
    </row>
    <row r="76" spans="2:10" ht="15">
      <c r="B76" s="3" t="s">
        <v>254</v>
      </c>
      <c r="C76" s="3"/>
      <c r="D76" s="3"/>
      <c r="E76" s="3"/>
      <c r="F76" s="3"/>
      <c r="G76" s="3"/>
      <c r="H76" s="3"/>
      <c r="I76" s="3"/>
      <c r="J76" s="3"/>
    </row>
    <row r="77" spans="2:10" ht="15">
      <c r="B77" s="3" t="s">
        <v>253</v>
      </c>
      <c r="C77" s="3"/>
      <c r="D77" s="3"/>
      <c r="E77" s="3"/>
      <c r="F77" s="3"/>
      <c r="G77" s="3"/>
      <c r="H77" s="3"/>
      <c r="I77" s="3"/>
      <c r="J77" s="3"/>
    </row>
    <row r="78" spans="2:10" ht="15">
      <c r="B78" s="3"/>
      <c r="C78" s="3"/>
      <c r="D78" s="3"/>
      <c r="E78" s="3"/>
      <c r="F78" s="3"/>
      <c r="G78" s="3"/>
      <c r="H78" s="3"/>
      <c r="I78" s="3"/>
      <c r="J78" s="3"/>
    </row>
    <row r="79" spans="2:10" ht="15">
      <c r="B79" s="3" t="s">
        <v>256</v>
      </c>
      <c r="C79" s="3"/>
      <c r="D79" s="3"/>
      <c r="E79" s="3"/>
      <c r="F79" s="3"/>
      <c r="G79" s="3"/>
      <c r="H79" s="3"/>
      <c r="I79" s="3"/>
      <c r="J79" s="3"/>
    </row>
    <row r="80" spans="2:10" ht="15">
      <c r="B80" s="3" t="s">
        <v>255</v>
      </c>
      <c r="C80" s="3"/>
      <c r="D80" s="3"/>
      <c r="E80" s="3"/>
      <c r="F80" s="3"/>
      <c r="G80" s="3"/>
      <c r="H80" s="3"/>
      <c r="I80" s="3"/>
      <c r="J80" s="3"/>
    </row>
    <row r="81" spans="2:10" ht="15">
      <c r="B81" s="3" t="s">
        <v>284</v>
      </c>
      <c r="C81" s="3"/>
      <c r="D81" s="3"/>
      <c r="E81" s="3"/>
      <c r="F81" s="3"/>
      <c r="G81" s="3"/>
      <c r="H81" s="3"/>
      <c r="I81" s="3"/>
      <c r="J81" s="3"/>
    </row>
    <row r="82" spans="2:10" ht="15">
      <c r="B82" s="3" t="s">
        <v>285</v>
      </c>
      <c r="C82" s="3"/>
      <c r="D82" s="3"/>
      <c r="E82" s="3"/>
      <c r="F82" s="3"/>
      <c r="G82" s="3"/>
      <c r="H82" s="3"/>
      <c r="I82" s="3"/>
      <c r="J82" s="3"/>
    </row>
    <row r="83" spans="2:10" ht="15">
      <c r="B83" s="3"/>
      <c r="H83" s="3"/>
      <c r="I83" s="3"/>
      <c r="J83" s="3"/>
    </row>
    <row r="84" spans="2:30" ht="15">
      <c r="B84" s="3" t="s">
        <v>257</v>
      </c>
      <c r="C84" s="3"/>
      <c r="D84" s="3"/>
      <c r="E84" s="3"/>
      <c r="F84" s="3"/>
      <c r="G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2:30" ht="15">
      <c r="B85" s="3" t="s">
        <v>258</v>
      </c>
      <c r="C85" s="3"/>
      <c r="D85" s="3"/>
      <c r="E85" s="3"/>
      <c r="F85" s="3"/>
      <c r="G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2:30" ht="15">
      <c r="B86" s="3" t="s">
        <v>259</v>
      </c>
      <c r="C86" s="3"/>
      <c r="D86" s="3"/>
      <c r="E86" s="3"/>
      <c r="F86" s="3"/>
      <c r="G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2:30" ht="15">
      <c r="B87" s="3" t="s">
        <v>260</v>
      </c>
      <c r="C87" s="3"/>
      <c r="D87" s="3"/>
      <c r="E87" s="3"/>
      <c r="F87" s="3"/>
      <c r="G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2:30" ht="15">
      <c r="B88" s="3" t="s">
        <v>261</v>
      </c>
      <c r="C88" s="3"/>
      <c r="D88" s="3"/>
      <c r="E88" s="3"/>
      <c r="F88" s="3"/>
      <c r="G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2:30" ht="15">
      <c r="B89" s="3" t="s">
        <v>262</v>
      </c>
      <c r="C89" s="3"/>
      <c r="D89" s="3"/>
      <c r="E89" s="3"/>
      <c r="F89" s="3"/>
      <c r="G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2:30" ht="15">
      <c r="B90" s="3" t="s">
        <v>263</v>
      </c>
      <c r="C90" s="3"/>
      <c r="D90" s="3"/>
      <c r="E90" s="3"/>
      <c r="F90" s="3"/>
      <c r="G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2:30" ht="15">
      <c r="B91" s="3" t="s">
        <v>264</v>
      </c>
      <c r="C91" s="3"/>
      <c r="D91" s="3"/>
      <c r="E91" s="3"/>
      <c r="F91" s="3"/>
      <c r="G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2:30" ht="15">
      <c r="B92" s="3" t="s">
        <v>265</v>
      </c>
      <c r="C92" s="3"/>
      <c r="D92" s="3"/>
      <c r="E92" s="3"/>
      <c r="F92" s="3"/>
      <c r="G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2:30" ht="15">
      <c r="B93" s="3" t="s">
        <v>266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2:30" ht="15">
      <c r="B94" s="3" t="s">
        <v>267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2:30" ht="15">
      <c r="B95" s="3" t="s">
        <v>268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2:30" ht="15">
      <c r="B96" s="3" t="s">
        <v>286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1:30" ht="15"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1:30" ht="15"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1:30" ht="15"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1:30" ht="15"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1:30" ht="15"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1:30" ht="15"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1:30" ht="15"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1:14" ht="15">
      <c r="K104" s="3"/>
      <c r="L104" s="3"/>
      <c r="M104" s="3"/>
      <c r="N104" s="3"/>
    </row>
    <row r="105" spans="2:10" ht="15">
      <c r="B105" s="3"/>
      <c r="C105" s="3"/>
      <c r="D105" s="3"/>
      <c r="E105" s="3"/>
      <c r="F105" s="3"/>
      <c r="G105" s="3"/>
      <c r="H105" s="3"/>
      <c r="I105" s="3"/>
      <c r="J105" s="119" t="s">
        <v>117</v>
      </c>
    </row>
    <row r="106" spans="2:10" ht="15">
      <c r="B106" s="3"/>
      <c r="C106" s="3"/>
      <c r="D106" s="3"/>
      <c r="E106" s="3"/>
      <c r="F106" s="3"/>
      <c r="G106" s="3"/>
      <c r="H106" s="3"/>
      <c r="I106" s="3"/>
      <c r="J106" s="119"/>
    </row>
    <row r="107" spans="2:10" ht="15">
      <c r="B107" s="3"/>
      <c r="C107" s="3"/>
      <c r="D107" s="3"/>
      <c r="E107" s="3"/>
      <c r="F107" s="3"/>
      <c r="G107" s="3"/>
      <c r="H107" s="3"/>
      <c r="I107" s="3"/>
      <c r="J107" s="119"/>
    </row>
    <row r="108" spans="2:10" ht="15">
      <c r="B108" s="3"/>
      <c r="C108" s="3"/>
      <c r="D108" s="3"/>
      <c r="E108" s="3"/>
      <c r="F108" s="3"/>
      <c r="G108" s="3"/>
      <c r="H108" s="3"/>
      <c r="I108" s="3"/>
      <c r="J108" s="119"/>
    </row>
    <row r="109" spans="2:10" ht="15">
      <c r="B109" s="3"/>
      <c r="C109" s="3"/>
      <c r="D109" s="3"/>
      <c r="E109" s="3"/>
      <c r="F109" s="3"/>
      <c r="G109" s="3"/>
      <c r="H109" s="3"/>
      <c r="I109" s="3"/>
      <c r="J109" s="119"/>
    </row>
    <row r="110" spans="2:10" ht="15"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5">
      <c r="A111" s="53" t="s">
        <v>91</v>
      </c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5">
      <c r="A112" s="54" t="str">
        <f>+A60</f>
        <v>UNAUDITED 4TH QUARTER REPORT ON CONSOLIDATED RESULTS </v>
      </c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5">
      <c r="A113" s="55" t="str">
        <f>+A61</f>
        <v>FOR THE FINANCIAL YEAR ENDED 30 APRIL 2002</v>
      </c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5">
      <c r="A115" s="53" t="s">
        <v>76</v>
      </c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5"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5">
      <c r="A117" s="50">
        <v>9</v>
      </c>
      <c r="B117" s="3" t="s">
        <v>287</v>
      </c>
      <c r="C117" s="3"/>
      <c r="D117" s="3"/>
      <c r="E117" s="3"/>
      <c r="F117" s="3"/>
      <c r="G117" s="3"/>
      <c r="H117" s="3"/>
      <c r="I117" s="3"/>
      <c r="J117" s="3"/>
    </row>
    <row r="118" spans="1:10" ht="15">
      <c r="A118" s="9"/>
      <c r="B118" s="3" t="s">
        <v>288</v>
      </c>
      <c r="C118" s="3"/>
      <c r="D118" s="3"/>
      <c r="E118" s="3"/>
      <c r="F118" s="3"/>
      <c r="G118" s="3"/>
      <c r="H118" s="3"/>
      <c r="I118" s="3"/>
      <c r="J118" s="3"/>
    </row>
    <row r="119" spans="1:10" ht="15">
      <c r="A119" s="9"/>
      <c r="B119" s="3" t="s">
        <v>289</v>
      </c>
      <c r="C119" s="3"/>
      <c r="D119" s="3"/>
      <c r="E119" s="3"/>
      <c r="F119" s="3"/>
      <c r="G119" s="3"/>
      <c r="H119" s="3"/>
      <c r="I119" s="3"/>
      <c r="J119" s="3"/>
    </row>
    <row r="120" spans="1:10" ht="15">
      <c r="A120" s="9"/>
      <c r="B120" s="3" t="s">
        <v>290</v>
      </c>
      <c r="C120" s="3"/>
      <c r="D120" s="3"/>
      <c r="E120" s="3"/>
      <c r="F120" s="3"/>
      <c r="G120" s="3"/>
      <c r="H120" s="3"/>
      <c r="I120" s="3"/>
      <c r="J120" s="3"/>
    </row>
    <row r="121" spans="1:10" ht="15">
      <c r="A121" s="9"/>
      <c r="B121" s="3" t="s">
        <v>291</v>
      </c>
      <c r="C121" s="3"/>
      <c r="D121" s="3"/>
      <c r="E121" s="3"/>
      <c r="F121" s="3"/>
      <c r="G121" s="3"/>
      <c r="H121" s="3"/>
      <c r="I121" s="3"/>
      <c r="J121" s="3"/>
    </row>
    <row r="122" spans="2:10" ht="15">
      <c r="B122" s="3" t="s">
        <v>292</v>
      </c>
      <c r="C122" s="3"/>
      <c r="D122" s="3"/>
      <c r="E122" s="3"/>
      <c r="F122" s="3"/>
      <c r="G122" s="3"/>
      <c r="H122" s="3"/>
      <c r="I122" s="3"/>
      <c r="J122" s="3"/>
    </row>
    <row r="123" spans="2:10" ht="15">
      <c r="B123" s="3" t="s">
        <v>294</v>
      </c>
      <c r="C123" s="3"/>
      <c r="D123" s="3"/>
      <c r="E123" s="3"/>
      <c r="F123" s="3"/>
      <c r="G123" s="3"/>
      <c r="H123" s="3"/>
      <c r="I123" s="3"/>
      <c r="J123" s="3"/>
    </row>
    <row r="124" spans="2:10" ht="15">
      <c r="B124" s="3" t="s">
        <v>293</v>
      </c>
      <c r="C124" s="3"/>
      <c r="D124" s="3"/>
      <c r="E124" s="3"/>
      <c r="F124" s="3"/>
      <c r="G124" s="3"/>
      <c r="H124" s="3"/>
      <c r="I124" s="3"/>
      <c r="J124" s="3"/>
    </row>
    <row r="125" spans="2:10" ht="15"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5">
      <c r="A126" s="50"/>
      <c r="B126" s="3" t="s">
        <v>100</v>
      </c>
      <c r="C126" s="3"/>
      <c r="D126" s="3"/>
      <c r="E126" s="3"/>
      <c r="F126" s="3"/>
      <c r="G126" s="3"/>
      <c r="H126" s="3"/>
      <c r="I126" s="3"/>
      <c r="J126" s="3"/>
    </row>
    <row r="127" spans="2:10" ht="1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5">
      <c r="B128" s="64"/>
      <c r="C128" s="65"/>
      <c r="D128" s="168" t="s">
        <v>101</v>
      </c>
      <c r="E128" s="169"/>
      <c r="F128" s="169"/>
      <c r="G128" s="64"/>
      <c r="H128" s="65"/>
      <c r="I128" s="168" t="s">
        <v>107</v>
      </c>
      <c r="J128" s="173"/>
    </row>
    <row r="129" spans="2:10" ht="15">
      <c r="B129" s="67" t="s">
        <v>102</v>
      </c>
      <c r="C129" s="117"/>
      <c r="D129" s="92" t="s">
        <v>103</v>
      </c>
      <c r="E129" s="92" t="s">
        <v>104</v>
      </c>
      <c r="F129" s="93" t="s">
        <v>105</v>
      </c>
      <c r="G129" s="172" t="s">
        <v>106</v>
      </c>
      <c r="H129" s="171"/>
      <c r="I129" s="170" t="s">
        <v>16</v>
      </c>
      <c r="J129" s="171"/>
    </row>
    <row r="130" spans="2:10" ht="15">
      <c r="B130" s="160" t="s">
        <v>177</v>
      </c>
      <c r="C130" s="98"/>
      <c r="D130" s="150">
        <v>3.54</v>
      </c>
      <c r="E130" s="147">
        <v>3.74</v>
      </c>
      <c r="F130" s="153">
        <v>3.69</v>
      </c>
      <c r="G130" s="64"/>
      <c r="H130" s="99">
        <f>132000+63000</f>
        <v>195000</v>
      </c>
      <c r="I130" s="64"/>
      <c r="J130" s="157">
        <f>492+227</f>
        <v>719</v>
      </c>
    </row>
    <row r="131" spans="2:10" ht="15">
      <c r="B131" s="161" t="s">
        <v>184</v>
      </c>
      <c r="C131" s="98"/>
      <c r="D131" s="151" t="s">
        <v>191</v>
      </c>
      <c r="E131" s="148" t="s">
        <v>189</v>
      </c>
      <c r="F131" s="154" t="s">
        <v>192</v>
      </c>
      <c r="G131" s="156"/>
      <c r="H131" s="149">
        <f>100000+200000+179000+221000+200000+100000+100000+100000+100000+100000+100000+100000+100000+200000+45000+55000</f>
        <v>2000000</v>
      </c>
      <c r="I131" s="156"/>
      <c r="J131" s="158">
        <f>623+1258+1173+1459+1334+661+663+646+618+629+629+610+596+1169+268+345</f>
        <v>12681</v>
      </c>
    </row>
    <row r="132" spans="2:10" ht="15">
      <c r="B132" s="161" t="s">
        <v>214</v>
      </c>
      <c r="C132" s="98"/>
      <c r="D132" s="151" t="s">
        <v>219</v>
      </c>
      <c r="E132" s="148" t="s">
        <v>220</v>
      </c>
      <c r="F132" s="155">
        <v>6.39</v>
      </c>
      <c r="G132" s="156"/>
      <c r="H132" s="149">
        <f>111000+139000+100000+50000+4000+46000+50000+100000+50000+100000</f>
        <v>750000</v>
      </c>
      <c r="I132" s="156"/>
      <c r="J132" s="158">
        <f>745+914+653+323+26+290+311+607+309+616</f>
        <v>4794</v>
      </c>
    </row>
    <row r="133" spans="2:10" ht="15">
      <c r="B133" s="161" t="s">
        <v>215</v>
      </c>
      <c r="C133" s="98"/>
      <c r="D133" s="151" t="s">
        <v>221</v>
      </c>
      <c r="E133" s="148" t="s">
        <v>222</v>
      </c>
      <c r="F133" s="155">
        <v>7.34</v>
      </c>
      <c r="G133" s="156"/>
      <c r="H133" s="149">
        <f>100000+50000+60000+40000+82000+104000+47000</f>
        <v>483000</v>
      </c>
      <c r="I133" s="156"/>
      <c r="J133" s="158">
        <f>655+329+462+303+621+809+366</f>
        <v>3545</v>
      </c>
    </row>
    <row r="134" spans="2:10" ht="15">
      <c r="B134" s="161" t="s">
        <v>216</v>
      </c>
      <c r="C134" s="98"/>
      <c r="D134" s="151" t="s">
        <v>223</v>
      </c>
      <c r="E134" s="148" t="s">
        <v>224</v>
      </c>
      <c r="F134" s="155">
        <v>9.05</v>
      </c>
      <c r="G134" s="144"/>
      <c r="H134" s="159">
        <f>24000+167000+66000+186000+211000+91000+60000+180000+60000+675000+582000+323000+283000+950000+71000+109000+206000+290000+195000+234000</f>
        <v>4963000</v>
      </c>
      <c r="I134" s="144"/>
      <c r="J134" s="145">
        <f>191+1310+521+1501+1781+774+510+1520+520+6206+5345+2995+2624+8971+684+1025+1884+2629+1745+2160</f>
        <v>44896</v>
      </c>
    </row>
    <row r="135" spans="2:11" ht="15">
      <c r="B135" s="67" t="s">
        <v>185</v>
      </c>
      <c r="C135" s="68"/>
      <c r="D135" s="152"/>
      <c r="E135" s="146"/>
      <c r="F135" s="152"/>
      <c r="G135" s="67"/>
      <c r="H135" s="101">
        <f>SUM(H130:H134)</f>
        <v>8391000</v>
      </c>
      <c r="I135" s="67"/>
      <c r="J135" s="102">
        <f>SUM(J130:J134)</f>
        <v>66635</v>
      </c>
      <c r="K135" s="66"/>
    </row>
    <row r="136" spans="2:10" ht="15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5">
      <c r="B137" s="3" t="s">
        <v>238</v>
      </c>
      <c r="C137" s="3"/>
      <c r="D137" s="3"/>
      <c r="E137" s="3"/>
      <c r="F137" s="3"/>
      <c r="G137" s="3"/>
      <c r="H137" s="3"/>
      <c r="I137" s="3"/>
      <c r="J137" s="3"/>
    </row>
    <row r="138" spans="2:10" ht="15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5">
      <c r="B139" s="64"/>
      <c r="C139" s="65"/>
      <c r="D139" s="65"/>
      <c r="E139" s="65"/>
      <c r="F139" s="65"/>
      <c r="G139" s="64"/>
      <c r="H139" s="65"/>
      <c r="I139" s="168" t="s">
        <v>113</v>
      </c>
      <c r="J139" s="173"/>
    </row>
    <row r="140" spans="2:10" ht="15">
      <c r="B140" s="67"/>
      <c r="C140" s="68"/>
      <c r="D140" s="68"/>
      <c r="E140" s="68"/>
      <c r="F140" s="117"/>
      <c r="G140" s="170" t="s">
        <v>106</v>
      </c>
      <c r="H140" s="172"/>
      <c r="I140" s="170" t="s">
        <v>16</v>
      </c>
      <c r="J140" s="171"/>
    </row>
    <row r="141" spans="2:10" ht="15">
      <c r="B141" s="100" t="s">
        <v>178</v>
      </c>
      <c r="C141" s="98"/>
      <c r="D141" s="98"/>
      <c r="E141" s="98"/>
      <c r="F141" s="98"/>
      <c r="G141" s="64"/>
      <c r="H141" s="99">
        <v>17901000</v>
      </c>
      <c r="I141" s="115"/>
      <c r="J141" s="114">
        <v>96358</v>
      </c>
    </row>
    <row r="142" spans="2:10" ht="15">
      <c r="B142" s="100" t="s">
        <v>179</v>
      </c>
      <c r="C142" s="98"/>
      <c r="D142" s="98"/>
      <c r="E142" s="98"/>
      <c r="F142" s="98"/>
      <c r="G142" s="67"/>
      <c r="H142" s="101">
        <f>+H135</f>
        <v>8391000</v>
      </c>
      <c r="I142" s="116"/>
      <c r="J142" s="102">
        <f>+J135</f>
        <v>66635</v>
      </c>
    </row>
    <row r="143" spans="2:10" ht="15">
      <c r="B143" s="67" t="s">
        <v>237</v>
      </c>
      <c r="C143" s="68"/>
      <c r="D143" s="68"/>
      <c r="E143" s="68"/>
      <c r="F143" s="68"/>
      <c r="G143" s="116"/>
      <c r="H143" s="101">
        <f>+H141+H142</f>
        <v>26292000</v>
      </c>
      <c r="I143" s="116"/>
      <c r="J143" s="102">
        <f>+J141+J142</f>
        <v>162993</v>
      </c>
    </row>
    <row r="144" spans="2:10" ht="15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5">
      <c r="B145" s="3" t="s">
        <v>217</v>
      </c>
      <c r="C145" s="3"/>
      <c r="D145" s="3"/>
      <c r="E145" s="3"/>
      <c r="F145" s="3"/>
      <c r="G145" s="3"/>
      <c r="H145" s="3"/>
      <c r="I145" s="3"/>
      <c r="J145" s="3"/>
    </row>
    <row r="146" spans="2:10" ht="15">
      <c r="B146" s="3" t="s">
        <v>218</v>
      </c>
      <c r="C146" s="3"/>
      <c r="D146" s="3"/>
      <c r="E146" s="3"/>
      <c r="F146" s="3"/>
      <c r="G146" s="3"/>
      <c r="H146" s="3"/>
      <c r="I146" s="3"/>
      <c r="J146" s="3"/>
    </row>
    <row r="147" spans="2:10" ht="15"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>
      <c r="A148" s="70">
        <v>10</v>
      </c>
      <c r="B148" s="3" t="s">
        <v>225</v>
      </c>
      <c r="C148" s="3"/>
      <c r="D148" s="3"/>
      <c r="E148" s="3"/>
      <c r="F148" s="3"/>
      <c r="G148" s="3"/>
      <c r="H148" s="3"/>
      <c r="I148" s="3"/>
      <c r="J148" s="3"/>
    </row>
    <row r="149" spans="2:10" ht="15">
      <c r="B149" s="3" t="s">
        <v>236</v>
      </c>
      <c r="C149" s="3"/>
      <c r="D149" s="3"/>
      <c r="E149" s="3"/>
      <c r="F149" s="3"/>
      <c r="G149" s="3"/>
      <c r="H149" s="3"/>
      <c r="I149" s="3"/>
      <c r="J149" s="3"/>
    </row>
    <row r="150" spans="2:10" ht="15">
      <c r="B150" s="3" t="s">
        <v>269</v>
      </c>
      <c r="C150" s="3"/>
      <c r="D150" s="3"/>
      <c r="E150" s="3"/>
      <c r="F150" s="3"/>
      <c r="G150" s="3"/>
      <c r="H150" s="3"/>
      <c r="I150" s="3"/>
      <c r="J150" s="3"/>
    </row>
    <row r="151" spans="2:10" ht="15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5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5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5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5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5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5">
      <c r="B157" s="3"/>
      <c r="C157" s="3"/>
      <c r="D157" s="3"/>
      <c r="E157" s="3"/>
      <c r="F157" s="3"/>
      <c r="G157" s="3"/>
      <c r="H157" s="3"/>
      <c r="I157" s="3"/>
      <c r="J157" s="119" t="s">
        <v>120</v>
      </c>
    </row>
    <row r="158" spans="2:10" ht="15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5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5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5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5"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5">
      <c r="A163" s="53" t="s">
        <v>91</v>
      </c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5">
      <c r="A164" s="54" t="str">
        <f>+A112</f>
        <v>UNAUDITED 4TH QUARTER REPORT ON CONSOLIDATED RESULTS </v>
      </c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5">
      <c r="A165" s="55" t="str">
        <f>+A113</f>
        <v>FOR THE FINANCIAL YEAR ENDED 30 APRIL 2002</v>
      </c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5">
      <c r="A167" s="53" t="s">
        <v>76</v>
      </c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5"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5">
      <c r="A169" s="129" t="s">
        <v>149</v>
      </c>
      <c r="B169" s="3" t="s">
        <v>182</v>
      </c>
      <c r="C169" s="3"/>
      <c r="D169" s="3"/>
      <c r="E169" s="3"/>
      <c r="F169" s="3"/>
      <c r="G169" s="3"/>
      <c r="H169" s="3"/>
      <c r="I169" s="3"/>
      <c r="J169" s="3"/>
    </row>
    <row r="170" spans="1:10" ht="15">
      <c r="A170" s="9"/>
      <c r="B170" s="3" t="s">
        <v>150</v>
      </c>
      <c r="C170" s="3"/>
      <c r="D170" s="3"/>
      <c r="E170" s="3"/>
      <c r="F170" s="3"/>
      <c r="G170" s="3"/>
      <c r="H170" s="3"/>
      <c r="I170" s="3"/>
      <c r="J170" s="3"/>
    </row>
    <row r="171" spans="1:10" ht="15">
      <c r="A171" s="9"/>
      <c r="B171" s="3"/>
      <c r="C171" s="3"/>
      <c r="D171" s="3"/>
      <c r="E171" s="3"/>
      <c r="F171" s="3"/>
      <c r="G171" s="3"/>
      <c r="H171" s="130" t="s">
        <v>151</v>
      </c>
      <c r="I171" s="3"/>
      <c r="J171" s="130" t="s">
        <v>16</v>
      </c>
    </row>
    <row r="172" spans="1:10" ht="15">
      <c r="A172" s="9"/>
      <c r="B172" s="42" t="s">
        <v>152</v>
      </c>
      <c r="C172" s="3"/>
      <c r="D172" s="3"/>
      <c r="E172" s="3"/>
      <c r="F172" s="3"/>
      <c r="G172" s="3"/>
      <c r="H172" s="3"/>
      <c r="I172" s="3"/>
      <c r="J172" s="3"/>
    </row>
    <row r="173" spans="1:10" ht="15">
      <c r="A173" s="9"/>
      <c r="B173" s="3" t="s">
        <v>153</v>
      </c>
      <c r="C173" s="3"/>
      <c r="D173" s="3"/>
      <c r="E173" s="3"/>
      <c r="F173" s="3"/>
      <c r="G173" s="3"/>
      <c r="H173" s="3"/>
      <c r="I173" s="3"/>
      <c r="J173" s="3"/>
    </row>
    <row r="174" spans="1:10" ht="15">
      <c r="A174" s="9"/>
      <c r="B174" s="3" t="s">
        <v>154</v>
      </c>
      <c r="C174" s="3"/>
      <c r="D174" s="3"/>
      <c r="E174" s="3"/>
      <c r="F174" s="3"/>
      <c r="G174" s="3"/>
      <c r="H174" s="3"/>
      <c r="I174" s="3"/>
      <c r="J174" s="3"/>
    </row>
    <row r="175" spans="1:10" ht="15">
      <c r="A175" s="9"/>
      <c r="B175" s="3" t="s">
        <v>186</v>
      </c>
      <c r="D175" s="3"/>
      <c r="E175" s="3"/>
      <c r="F175" s="3"/>
      <c r="G175" s="3"/>
      <c r="H175" s="99">
        <v>30000</v>
      </c>
      <c r="I175" s="99"/>
      <c r="J175" s="99">
        <f>+H175*3.8</f>
        <v>114000</v>
      </c>
    </row>
    <row r="176" spans="1:10" ht="15">
      <c r="A176" s="9"/>
      <c r="B176" s="3" t="s">
        <v>187</v>
      </c>
      <c r="D176" s="3"/>
      <c r="E176" s="3"/>
      <c r="F176" s="3"/>
      <c r="G176" s="3"/>
      <c r="H176" s="99"/>
      <c r="I176" s="36"/>
      <c r="J176" s="99"/>
    </row>
    <row r="177" spans="1:10" ht="15">
      <c r="A177" s="9"/>
      <c r="B177" s="3"/>
      <c r="C177" s="3" t="s">
        <v>188</v>
      </c>
      <c r="D177" s="3"/>
      <c r="E177" s="3"/>
      <c r="F177" s="3"/>
      <c r="G177" s="3"/>
      <c r="H177" s="101">
        <v>-2000</v>
      </c>
      <c r="I177" s="36"/>
      <c r="J177" s="101">
        <f>+H177*3.8</f>
        <v>-7600</v>
      </c>
    </row>
    <row r="178" spans="1:10" ht="15">
      <c r="A178" s="9"/>
      <c r="B178" s="3" t="s">
        <v>226</v>
      </c>
      <c r="C178" s="3"/>
      <c r="D178" s="3"/>
      <c r="E178" s="3"/>
      <c r="F178" s="3"/>
      <c r="G178" s="3"/>
      <c r="H178" s="138">
        <f>+H175+H177</f>
        <v>28000</v>
      </c>
      <c r="I178" s="36"/>
      <c r="J178" s="138">
        <f>+J175+J177</f>
        <v>106400</v>
      </c>
    </row>
    <row r="179" spans="1:10" ht="15">
      <c r="A179" s="9"/>
      <c r="B179" s="42"/>
      <c r="C179" s="3"/>
      <c r="D179" s="3"/>
      <c r="E179" s="3"/>
      <c r="F179" s="3"/>
      <c r="G179" s="3"/>
      <c r="H179" s="36"/>
      <c r="I179" s="36"/>
      <c r="J179" s="36"/>
    </row>
    <row r="180" spans="1:10" ht="15">
      <c r="A180" s="9"/>
      <c r="B180" s="3" t="s">
        <v>156</v>
      </c>
      <c r="C180" s="3"/>
      <c r="D180" s="3"/>
      <c r="E180" s="3"/>
      <c r="F180" s="3"/>
      <c r="G180" s="3"/>
      <c r="H180" s="3"/>
      <c r="I180" s="3"/>
      <c r="J180" s="3"/>
    </row>
    <row r="181" spans="1:10" ht="15">
      <c r="A181" s="9"/>
      <c r="B181" s="3" t="s">
        <v>157</v>
      </c>
      <c r="C181" s="3"/>
      <c r="D181" s="3"/>
      <c r="E181" s="3"/>
      <c r="F181" s="3"/>
      <c r="G181" s="3"/>
      <c r="H181" s="3"/>
      <c r="I181" s="3"/>
      <c r="J181" s="3"/>
    </row>
    <row r="182" spans="1:10" ht="15">
      <c r="A182" s="9"/>
      <c r="B182" s="3"/>
      <c r="C182" s="3" t="s">
        <v>155</v>
      </c>
      <c r="D182" s="3"/>
      <c r="E182" s="3"/>
      <c r="F182" s="3"/>
      <c r="G182" s="3"/>
      <c r="H182" s="131">
        <v>2570</v>
      </c>
      <c r="I182" s="36"/>
      <c r="J182" s="131">
        <v>9766</v>
      </c>
    </row>
    <row r="183" spans="1:10" ht="15">
      <c r="A183" s="9"/>
      <c r="B183" s="3"/>
      <c r="C183" s="3" t="s">
        <v>181</v>
      </c>
      <c r="D183" s="3"/>
      <c r="E183" s="3"/>
      <c r="F183" s="3"/>
      <c r="G183" s="3"/>
      <c r="H183" s="132"/>
      <c r="I183" s="36"/>
      <c r="J183" s="132"/>
    </row>
    <row r="184" spans="1:10" ht="15">
      <c r="A184" s="9"/>
      <c r="B184" s="3"/>
      <c r="C184" s="3" t="s">
        <v>158</v>
      </c>
      <c r="D184" s="3"/>
      <c r="E184" s="3"/>
      <c r="F184" s="3"/>
      <c r="G184" s="3"/>
      <c r="H184" s="133">
        <v>-555</v>
      </c>
      <c r="I184" s="36"/>
      <c r="J184" s="133">
        <f>+H184*3.8</f>
        <v>-2109</v>
      </c>
    </row>
    <row r="185" spans="1:10" ht="15">
      <c r="A185" s="9"/>
      <c r="B185" s="3"/>
      <c r="C185" s="3" t="s">
        <v>227</v>
      </c>
      <c r="D185" s="3"/>
      <c r="E185" s="3"/>
      <c r="F185" s="3"/>
      <c r="G185" s="3"/>
      <c r="H185" s="36">
        <f>+H182+H184</f>
        <v>2015</v>
      </c>
      <c r="I185" s="36"/>
      <c r="J185" s="36">
        <f>ROUND(+J182+J184,0)</f>
        <v>7657</v>
      </c>
    </row>
    <row r="186" spans="1:10" ht="15.75" thickBot="1">
      <c r="A186" s="9"/>
      <c r="B186" s="3" t="s">
        <v>159</v>
      </c>
      <c r="C186" s="3"/>
      <c r="D186" s="3"/>
      <c r="E186" s="3"/>
      <c r="F186" s="3"/>
      <c r="G186" s="3"/>
      <c r="H186" s="134">
        <f>+H178+H185</f>
        <v>30015</v>
      </c>
      <c r="I186" s="36"/>
      <c r="J186" s="134">
        <f>+J178+J185</f>
        <v>114057</v>
      </c>
    </row>
    <row r="187" spans="1:10" ht="15.75" thickTop="1">
      <c r="A187" s="9"/>
      <c r="B187" s="3"/>
      <c r="C187" s="3"/>
      <c r="D187" s="3"/>
      <c r="E187" s="3"/>
      <c r="F187" s="3"/>
      <c r="G187" s="3"/>
      <c r="H187" s="36"/>
      <c r="I187" s="36"/>
      <c r="J187" s="36"/>
    </row>
    <row r="188" spans="1:10" ht="15">
      <c r="A188" s="9"/>
      <c r="B188" s="3" t="s">
        <v>163</v>
      </c>
      <c r="C188" s="3"/>
      <c r="D188" s="3"/>
      <c r="E188" s="3"/>
      <c r="F188" s="3"/>
      <c r="G188" s="3"/>
      <c r="H188" s="36"/>
      <c r="I188" s="36"/>
      <c r="J188" s="36"/>
    </row>
    <row r="189" spans="1:10" ht="15">
      <c r="A189" s="9"/>
      <c r="B189" s="3"/>
      <c r="C189" s="3"/>
      <c r="D189" s="3"/>
      <c r="E189" s="3"/>
      <c r="F189" s="3"/>
      <c r="G189" s="3"/>
      <c r="H189" s="36"/>
      <c r="I189" s="36"/>
      <c r="J189" s="36"/>
    </row>
    <row r="190" spans="1:10" ht="15">
      <c r="A190" s="11">
        <v>12</v>
      </c>
      <c r="B190" s="23" t="s">
        <v>165</v>
      </c>
      <c r="C190" s="9"/>
      <c r="D190" s="3"/>
      <c r="E190" s="3"/>
      <c r="F190" s="3"/>
      <c r="G190" s="3"/>
      <c r="H190" s="36"/>
      <c r="I190" s="36"/>
      <c r="J190" s="36"/>
    </row>
    <row r="191" spans="1:10" ht="15">
      <c r="A191" s="11"/>
      <c r="B191" s="11" t="s">
        <v>168</v>
      </c>
      <c r="C191" s="9"/>
      <c r="D191" s="3"/>
      <c r="E191" s="3"/>
      <c r="F191" s="3"/>
      <c r="G191" s="3"/>
      <c r="H191" s="36"/>
      <c r="I191" s="36"/>
      <c r="J191" s="36"/>
    </row>
    <row r="192" spans="4:10" ht="15">
      <c r="D192" s="3"/>
      <c r="E192" s="3"/>
      <c r="F192" s="3"/>
      <c r="G192" s="3"/>
      <c r="H192" s="36"/>
      <c r="I192" s="36"/>
      <c r="J192" s="36"/>
    </row>
    <row r="193" spans="1:10" ht="15">
      <c r="A193" s="11">
        <v>13</v>
      </c>
      <c r="B193" s="3" t="s">
        <v>108</v>
      </c>
      <c r="C193" s="3"/>
      <c r="D193" s="3"/>
      <c r="E193" s="3"/>
      <c r="F193" s="3"/>
      <c r="G193" s="3"/>
      <c r="H193" s="36"/>
      <c r="I193" s="36"/>
      <c r="J193" s="36"/>
    </row>
    <row r="194" spans="1:10" ht="15">
      <c r="A194" s="11"/>
      <c r="B194" s="19" t="s">
        <v>166</v>
      </c>
      <c r="C194" s="3"/>
      <c r="D194" s="3"/>
      <c r="E194" s="3"/>
      <c r="F194" s="3"/>
      <c r="G194" s="3"/>
      <c r="H194" s="36"/>
      <c r="I194" s="36"/>
      <c r="J194" s="36"/>
    </row>
    <row r="195" spans="1:10" ht="15">
      <c r="A195" s="9"/>
      <c r="B195" s="3"/>
      <c r="C195" s="3"/>
      <c r="D195" s="3"/>
      <c r="E195" s="3"/>
      <c r="F195" s="3"/>
      <c r="G195" s="3"/>
      <c r="H195" s="36"/>
      <c r="I195" s="36"/>
      <c r="J195" s="36"/>
    </row>
    <row r="196" spans="1:10" ht="15">
      <c r="A196" s="9"/>
      <c r="B196" s="3"/>
      <c r="C196" s="3"/>
      <c r="D196" s="3"/>
      <c r="E196" s="3"/>
      <c r="F196" s="3"/>
      <c r="G196" s="3"/>
      <c r="H196" s="36"/>
      <c r="I196" s="36"/>
      <c r="J196" s="36"/>
    </row>
    <row r="197" spans="1:10" ht="15">
      <c r="A197" s="9"/>
      <c r="B197" s="3"/>
      <c r="C197" s="3"/>
      <c r="D197" s="3"/>
      <c r="E197" s="3"/>
      <c r="F197" s="3"/>
      <c r="G197" s="3"/>
      <c r="H197" s="36"/>
      <c r="I197" s="36"/>
      <c r="J197" s="36"/>
    </row>
    <row r="198" spans="1:10" ht="15">
      <c r="A198" s="9"/>
      <c r="B198" s="3"/>
      <c r="C198" s="3"/>
      <c r="D198" s="3"/>
      <c r="E198" s="3"/>
      <c r="F198" s="3"/>
      <c r="G198" s="3"/>
      <c r="H198" s="36"/>
      <c r="I198" s="36"/>
      <c r="J198" s="36"/>
    </row>
    <row r="199" spans="1:10" ht="15">
      <c r="A199" s="9"/>
      <c r="B199" s="3"/>
      <c r="C199" s="3"/>
      <c r="D199" s="3"/>
      <c r="E199" s="3"/>
      <c r="F199" s="3"/>
      <c r="G199" s="3"/>
      <c r="H199" s="36"/>
      <c r="I199" s="36"/>
      <c r="J199" s="36"/>
    </row>
    <row r="200" spans="1:10" ht="15">
      <c r="A200" s="9"/>
      <c r="B200" s="3"/>
      <c r="C200" s="3"/>
      <c r="D200" s="3"/>
      <c r="E200" s="3"/>
      <c r="F200" s="3"/>
      <c r="G200" s="3"/>
      <c r="H200" s="36"/>
      <c r="I200" s="36"/>
      <c r="J200" s="36"/>
    </row>
    <row r="201" spans="1:10" ht="15">
      <c r="A201" s="9"/>
      <c r="B201" s="3"/>
      <c r="C201" s="3"/>
      <c r="D201" s="3"/>
      <c r="E201" s="3"/>
      <c r="F201" s="3"/>
      <c r="G201" s="3"/>
      <c r="H201" s="36"/>
      <c r="I201" s="36"/>
      <c r="J201" s="36"/>
    </row>
    <row r="202" spans="1:10" ht="15">
      <c r="A202" s="9"/>
      <c r="B202" s="3"/>
      <c r="C202" s="3"/>
      <c r="D202" s="3"/>
      <c r="E202" s="3"/>
      <c r="F202" s="3"/>
      <c r="G202" s="3"/>
      <c r="H202" s="36"/>
      <c r="I202" s="36"/>
      <c r="J202" s="36"/>
    </row>
    <row r="203" spans="1:10" ht="15">
      <c r="A203" s="9"/>
      <c r="B203" s="3"/>
      <c r="C203" s="3"/>
      <c r="D203" s="3"/>
      <c r="E203" s="3"/>
      <c r="F203" s="3"/>
      <c r="G203" s="3"/>
      <c r="H203" s="36"/>
      <c r="I203" s="36"/>
      <c r="J203" s="36"/>
    </row>
    <row r="204" spans="1:10" ht="15">
      <c r="A204" s="9"/>
      <c r="B204" s="3"/>
      <c r="C204" s="3"/>
      <c r="D204" s="3"/>
      <c r="E204" s="3"/>
      <c r="F204" s="3"/>
      <c r="G204" s="3"/>
      <c r="H204" s="36"/>
      <c r="I204" s="36"/>
      <c r="J204" s="36"/>
    </row>
    <row r="205" spans="1:10" ht="15">
      <c r="A205" s="9"/>
      <c r="B205" s="3"/>
      <c r="C205" s="3"/>
      <c r="D205" s="3"/>
      <c r="E205" s="3"/>
      <c r="F205" s="3"/>
      <c r="G205" s="3"/>
      <c r="H205" s="36"/>
      <c r="I205" s="36"/>
      <c r="J205" s="36"/>
    </row>
    <row r="206" spans="1:10" ht="15">
      <c r="A206" s="9"/>
      <c r="B206" s="3"/>
      <c r="C206" s="3"/>
      <c r="D206" s="3"/>
      <c r="E206" s="3"/>
      <c r="F206" s="3"/>
      <c r="G206" s="3"/>
      <c r="H206" s="36"/>
      <c r="I206" s="36"/>
      <c r="J206" s="36"/>
    </row>
    <row r="207" spans="1:10" ht="15">
      <c r="A207" s="9"/>
      <c r="B207" s="3"/>
      <c r="C207" s="3"/>
      <c r="D207" s="3"/>
      <c r="E207" s="3"/>
      <c r="F207" s="3"/>
      <c r="G207" s="3"/>
      <c r="H207" s="36"/>
      <c r="I207" s="36"/>
      <c r="J207" s="36"/>
    </row>
    <row r="208" spans="1:10" ht="15">
      <c r="A208" s="9"/>
      <c r="B208" s="3"/>
      <c r="C208" s="3"/>
      <c r="D208" s="3"/>
      <c r="E208" s="3"/>
      <c r="F208" s="3"/>
      <c r="G208" s="3"/>
      <c r="H208" s="36"/>
      <c r="I208" s="36"/>
      <c r="J208" s="36"/>
    </row>
    <row r="209" spans="1:10" ht="15">
      <c r="A209" s="9"/>
      <c r="B209" s="3"/>
      <c r="C209" s="3"/>
      <c r="D209" s="3"/>
      <c r="E209" s="3"/>
      <c r="F209" s="3"/>
      <c r="G209" s="3"/>
      <c r="H209" s="36"/>
      <c r="I209" s="36"/>
      <c r="J209" s="119" t="s">
        <v>119</v>
      </c>
    </row>
    <row r="210" spans="1:10" ht="15">
      <c r="A210" s="9"/>
      <c r="B210" s="3"/>
      <c r="C210" s="3"/>
      <c r="D210" s="3"/>
      <c r="E210" s="3"/>
      <c r="F210" s="3"/>
      <c r="G210" s="3"/>
      <c r="H210" s="36"/>
      <c r="I210" s="36"/>
      <c r="J210" s="119"/>
    </row>
    <row r="211" spans="1:10" ht="15">
      <c r="A211" s="9"/>
      <c r="B211" s="3"/>
      <c r="C211" s="3"/>
      <c r="D211" s="3"/>
      <c r="E211" s="3"/>
      <c r="F211" s="3"/>
      <c r="G211" s="3"/>
      <c r="H211" s="36"/>
      <c r="I211" s="36"/>
      <c r="J211" s="119"/>
    </row>
    <row r="212" spans="1:10" ht="15">
      <c r="A212" s="9"/>
      <c r="B212" s="3"/>
      <c r="C212" s="3"/>
      <c r="D212" s="3"/>
      <c r="E212" s="3"/>
      <c r="F212" s="3"/>
      <c r="G212" s="3"/>
      <c r="H212" s="36"/>
      <c r="I212" s="36"/>
      <c r="J212" s="119"/>
    </row>
    <row r="213" spans="1:10" ht="15">
      <c r="A213" s="9"/>
      <c r="B213" s="3"/>
      <c r="C213" s="3"/>
      <c r="D213" s="3"/>
      <c r="E213" s="3"/>
      <c r="F213" s="3"/>
      <c r="G213" s="3"/>
      <c r="H213" s="36"/>
      <c r="I213" s="36"/>
      <c r="J213" s="119"/>
    </row>
    <row r="214" spans="1:10" ht="15">
      <c r="A214" s="9"/>
      <c r="B214" s="3"/>
      <c r="C214" s="3"/>
      <c r="D214" s="3"/>
      <c r="E214" s="3"/>
      <c r="F214" s="3"/>
      <c r="G214" s="3"/>
      <c r="H214" s="36"/>
      <c r="I214" s="36"/>
      <c r="J214" s="119"/>
    </row>
    <row r="215" spans="1:10" ht="15">
      <c r="A215" s="112" t="str">
        <f>+A163</f>
        <v>BERJAYA SPORTS TOTO BERHAD</v>
      </c>
      <c r="B215" s="3"/>
      <c r="C215" s="3"/>
      <c r="D215" s="3"/>
      <c r="E215" s="3"/>
      <c r="F215" s="3"/>
      <c r="G215" s="3"/>
      <c r="H215" s="36"/>
      <c r="I215" s="36"/>
      <c r="J215" s="119"/>
    </row>
    <row r="216" spans="1:10" ht="15">
      <c r="A216" s="112" t="str">
        <f>+A164</f>
        <v>UNAUDITED 4TH QUARTER REPORT ON CONSOLIDATED RESULTS </v>
      </c>
      <c r="B216" s="3"/>
      <c r="C216" s="3"/>
      <c r="D216" s="3"/>
      <c r="E216" s="3"/>
      <c r="F216" s="3"/>
      <c r="G216" s="3"/>
      <c r="H216" s="36"/>
      <c r="I216" s="36"/>
      <c r="J216" s="119"/>
    </row>
    <row r="217" spans="1:10" ht="15">
      <c r="A217" s="113" t="str">
        <f>+A165</f>
        <v>FOR THE FINANCIAL YEAR ENDED 30 APRIL 2002</v>
      </c>
      <c r="B217" s="3"/>
      <c r="C217" s="3"/>
      <c r="D217" s="3"/>
      <c r="E217" s="3"/>
      <c r="F217" s="3"/>
      <c r="G217" s="3"/>
      <c r="H217" s="36"/>
      <c r="I217" s="36"/>
      <c r="J217" s="119"/>
    </row>
    <row r="218" spans="1:10" ht="15">
      <c r="A218" s="53"/>
      <c r="B218" s="3"/>
      <c r="C218" s="3"/>
      <c r="D218" s="3"/>
      <c r="E218" s="3"/>
      <c r="F218" s="3"/>
      <c r="G218" s="3"/>
      <c r="H218" s="36"/>
      <c r="I218" s="36"/>
      <c r="J218" s="119"/>
    </row>
    <row r="219" spans="1:10" ht="15">
      <c r="A219" s="53" t="s">
        <v>76</v>
      </c>
      <c r="B219" s="3"/>
      <c r="C219" s="3"/>
      <c r="D219" s="3"/>
      <c r="E219" s="3"/>
      <c r="F219" s="3"/>
      <c r="G219" s="3"/>
      <c r="H219" s="36"/>
      <c r="I219" s="36"/>
      <c r="J219" s="119"/>
    </row>
    <row r="220" spans="1:10" ht="15">
      <c r="A220" s="9"/>
      <c r="B220" s="3"/>
      <c r="C220" s="3"/>
      <c r="D220" s="3"/>
      <c r="E220" s="3"/>
      <c r="F220" s="3"/>
      <c r="G220" s="3"/>
      <c r="H220" s="36"/>
      <c r="I220" s="36"/>
      <c r="J220" s="119"/>
    </row>
    <row r="221" spans="1:10" ht="15">
      <c r="A221" s="11">
        <v>14</v>
      </c>
      <c r="B221" s="11" t="s">
        <v>270</v>
      </c>
      <c r="C221" s="9"/>
      <c r="D221" s="9"/>
      <c r="E221" s="9"/>
      <c r="F221" s="9"/>
      <c r="G221" s="9"/>
      <c r="H221" s="9"/>
      <c r="I221" s="9"/>
      <c r="J221" s="9"/>
    </row>
    <row r="222" spans="1:10" ht="15">
      <c r="A222" s="11"/>
      <c r="B222" s="11" t="s">
        <v>271</v>
      </c>
      <c r="C222" s="9"/>
      <c r="D222" s="9"/>
      <c r="E222" s="9"/>
      <c r="F222" s="9"/>
      <c r="G222" s="9"/>
      <c r="H222" s="9"/>
      <c r="I222" s="9"/>
      <c r="J222" s="9"/>
    </row>
    <row r="223" spans="1:10" ht="15">
      <c r="A223" s="9"/>
      <c r="B223" s="9"/>
      <c r="C223" s="9"/>
      <c r="D223" s="9"/>
      <c r="E223" s="9"/>
      <c r="F223" s="9"/>
      <c r="G223" s="9"/>
      <c r="H223" s="24" t="s">
        <v>180</v>
      </c>
      <c r="I223" s="9"/>
      <c r="J223" s="24" t="s">
        <v>77</v>
      </c>
    </row>
    <row r="224" spans="1:10" ht="15">
      <c r="A224" s="9"/>
      <c r="B224" s="9"/>
      <c r="C224" s="9"/>
      <c r="D224" s="9"/>
      <c r="E224" s="9"/>
      <c r="F224" s="41" t="s">
        <v>123</v>
      </c>
      <c r="G224" s="42"/>
      <c r="H224" s="41" t="s">
        <v>78</v>
      </c>
      <c r="I224" s="42"/>
      <c r="J224" s="41" t="s">
        <v>79</v>
      </c>
    </row>
    <row r="225" spans="1:10" ht="15">
      <c r="A225" s="9"/>
      <c r="B225" s="9"/>
      <c r="C225" s="9"/>
      <c r="D225" s="9"/>
      <c r="E225" s="9"/>
      <c r="F225" s="24" t="s">
        <v>16</v>
      </c>
      <c r="G225" s="9"/>
      <c r="H225" s="24" t="s">
        <v>16</v>
      </c>
      <c r="I225" s="9"/>
      <c r="J225" s="24" t="s">
        <v>16</v>
      </c>
    </row>
    <row r="226" spans="1:10" ht="15">
      <c r="A226" s="9"/>
      <c r="B226" s="9"/>
      <c r="C226" s="9"/>
      <c r="D226" s="9"/>
      <c r="E226" s="9"/>
      <c r="F226" s="9"/>
      <c r="G226" s="9"/>
      <c r="H226" s="9"/>
      <c r="I226" s="9"/>
      <c r="J226" s="9"/>
    </row>
    <row r="227" spans="1:10" ht="15">
      <c r="A227" s="9"/>
      <c r="B227" s="11" t="s">
        <v>110</v>
      </c>
      <c r="C227" s="9"/>
      <c r="D227" s="9"/>
      <c r="E227" s="9"/>
      <c r="F227" s="30">
        <v>2231596</v>
      </c>
      <c r="G227" s="27"/>
      <c r="H227" s="30">
        <v>371894</v>
      </c>
      <c r="I227" s="27"/>
      <c r="J227" s="30">
        <f>732479</f>
        <v>732479</v>
      </c>
    </row>
    <row r="228" spans="1:10" ht="15">
      <c r="A228" s="9"/>
      <c r="B228" s="11" t="s">
        <v>82</v>
      </c>
      <c r="C228" s="9"/>
      <c r="D228" s="9"/>
      <c r="E228" s="9"/>
      <c r="F228" s="31">
        <f>11308+53129</f>
        <v>64437</v>
      </c>
      <c r="G228" s="27"/>
      <c r="H228" s="30">
        <f>-1985+53288+4804-3-1193</f>
        <v>54911</v>
      </c>
      <c r="I228" s="27"/>
      <c r="J228" s="30">
        <f>70470+1229067+59287+990-1192</f>
        <v>1358622</v>
      </c>
    </row>
    <row r="229" spans="1:10" ht="15.75" thickBot="1">
      <c r="A229" s="9"/>
      <c r="B229" s="9"/>
      <c r="C229" s="9"/>
      <c r="D229" s="9"/>
      <c r="E229" s="9"/>
      <c r="F229" s="94">
        <f>SUM(F227:F228)</f>
        <v>2296033</v>
      </c>
      <c r="G229" s="27"/>
      <c r="H229" s="94">
        <f>SUM(H227:H228)</f>
        <v>426805</v>
      </c>
      <c r="I229" s="27"/>
      <c r="J229" s="94">
        <f>SUM(J227:J228)</f>
        <v>2091101</v>
      </c>
    </row>
    <row r="230" spans="1:10" ht="15.75" thickTop="1">
      <c r="A230" s="9"/>
      <c r="B230" s="9"/>
      <c r="C230" s="9"/>
      <c r="D230" s="9"/>
      <c r="E230" s="9"/>
      <c r="F230" s="9"/>
      <c r="G230" s="9"/>
      <c r="H230" s="9"/>
      <c r="I230" s="9"/>
      <c r="J230" s="9"/>
    </row>
    <row r="231" spans="1:10" ht="15">
      <c r="A231" s="9"/>
      <c r="B231" s="9" t="s">
        <v>160</v>
      </c>
      <c r="C231" s="9"/>
      <c r="D231" s="9"/>
      <c r="E231" s="9"/>
      <c r="F231" s="9"/>
      <c r="G231" s="9"/>
      <c r="H231" s="9"/>
      <c r="I231" s="9"/>
      <c r="J231" s="9"/>
    </row>
    <row r="232" spans="1:10" ht="15">
      <c r="A232" s="9"/>
      <c r="B232" s="9"/>
      <c r="C232" s="9"/>
      <c r="D232" s="9"/>
      <c r="E232" s="9"/>
      <c r="F232" s="9"/>
      <c r="G232" s="9"/>
      <c r="H232" s="9"/>
      <c r="I232" s="9"/>
      <c r="J232" s="9"/>
    </row>
    <row r="233" spans="1:10" ht="15">
      <c r="A233" s="9"/>
      <c r="B233" s="9" t="s">
        <v>111</v>
      </c>
      <c r="C233" s="9"/>
      <c r="D233" s="9"/>
      <c r="E233" s="9"/>
      <c r="F233" s="27">
        <f>2211065+2289+9019</f>
        <v>2222373</v>
      </c>
      <c r="G233" s="27"/>
      <c r="H233" s="27">
        <f>-1985+386506-20285+423155+31-1+8-376950-738-3</f>
        <v>409738</v>
      </c>
      <c r="I233" s="27"/>
      <c r="J233" s="27">
        <f>70470+543394+143221+2153189+7+400-231-992194+38</f>
        <v>1918294</v>
      </c>
    </row>
    <row r="234" spans="1:10" ht="15">
      <c r="A234" s="9"/>
      <c r="B234" s="11" t="s">
        <v>112</v>
      </c>
      <c r="C234" s="6"/>
      <c r="D234" s="6"/>
      <c r="E234" s="6"/>
      <c r="F234" s="96">
        <f>+F229-F233</f>
        <v>73660</v>
      </c>
      <c r="H234" s="96">
        <f>+H229-H233</f>
        <v>17067</v>
      </c>
      <c r="J234" s="96">
        <f>+J229-J233</f>
        <v>172807</v>
      </c>
    </row>
    <row r="235" spans="1:10" ht="15.75" thickBot="1">
      <c r="A235" s="9"/>
      <c r="B235" s="11"/>
      <c r="C235" s="6"/>
      <c r="D235" s="6"/>
      <c r="E235" s="6"/>
      <c r="F235" s="97">
        <f>+F233+F234</f>
        <v>2296033</v>
      </c>
      <c r="H235" s="97">
        <f>+H233+H234</f>
        <v>426805</v>
      </c>
      <c r="J235" s="97">
        <f>+J233+J234</f>
        <v>2091101</v>
      </c>
    </row>
    <row r="236" spans="1:10" ht="15.75" thickTop="1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 ht="15">
      <c r="A237" s="70">
        <v>15</v>
      </c>
      <c r="B237" s="3" t="s">
        <v>234</v>
      </c>
      <c r="C237" s="3"/>
      <c r="D237" s="3"/>
      <c r="E237" s="3"/>
      <c r="F237" s="3"/>
      <c r="G237" s="9"/>
      <c r="H237" s="9"/>
      <c r="I237" s="6"/>
      <c r="J237" s="6"/>
    </row>
    <row r="238" spans="1:10" ht="15">
      <c r="A238" s="70"/>
      <c r="B238" s="3" t="s">
        <v>306</v>
      </c>
      <c r="C238" s="3"/>
      <c r="D238" s="3"/>
      <c r="E238" s="3"/>
      <c r="F238" s="3"/>
      <c r="G238" s="9"/>
      <c r="H238" s="9"/>
      <c r="I238" s="6"/>
      <c r="J238" s="6"/>
    </row>
    <row r="239" spans="1:10" ht="15">
      <c r="A239" s="70"/>
      <c r="B239" s="3" t="s">
        <v>307</v>
      </c>
      <c r="C239" s="3"/>
      <c r="D239" s="3"/>
      <c r="E239" s="3"/>
      <c r="F239" s="3"/>
      <c r="G239" s="9"/>
      <c r="H239" s="9"/>
      <c r="I239" s="6"/>
      <c r="J239" s="6"/>
    </row>
    <row r="240" spans="1:10" ht="15">
      <c r="A240" s="70"/>
      <c r="B240" s="3" t="s">
        <v>295</v>
      </c>
      <c r="C240" s="3"/>
      <c r="D240" s="3"/>
      <c r="E240" s="3"/>
      <c r="F240" s="3"/>
      <c r="G240" s="9"/>
      <c r="H240" s="9"/>
      <c r="I240" s="6"/>
      <c r="J240" s="6"/>
    </row>
    <row r="241" spans="1:10" ht="15">
      <c r="A241" s="70"/>
      <c r="B241" s="3" t="s">
        <v>296</v>
      </c>
      <c r="C241" s="3"/>
      <c r="D241" s="3"/>
      <c r="E241" s="3"/>
      <c r="F241" s="3"/>
      <c r="G241" s="9"/>
      <c r="H241" s="9"/>
      <c r="I241" s="6"/>
      <c r="J241" s="6"/>
    </row>
    <row r="242" spans="1:10" ht="15">
      <c r="A242" s="70"/>
      <c r="B242" s="3" t="s">
        <v>313</v>
      </c>
      <c r="C242" s="3"/>
      <c r="D242" s="3"/>
      <c r="E242" s="3"/>
      <c r="F242" s="3"/>
      <c r="G242" s="9"/>
      <c r="H242" s="9"/>
      <c r="I242" s="6"/>
      <c r="J242" s="6"/>
    </row>
    <row r="243" spans="1:10" ht="15">
      <c r="A243" s="70"/>
      <c r="B243" s="3" t="s">
        <v>297</v>
      </c>
      <c r="C243" s="3"/>
      <c r="D243" s="3"/>
      <c r="E243" s="3"/>
      <c r="F243" s="3"/>
      <c r="G243" s="9"/>
      <c r="H243" s="9"/>
      <c r="I243" s="6"/>
      <c r="J243" s="6"/>
    </row>
    <row r="244" spans="1:10" ht="15">
      <c r="A244" s="70"/>
      <c r="B244" s="3"/>
      <c r="C244" s="3"/>
      <c r="D244" s="3"/>
      <c r="E244" s="3"/>
      <c r="F244" s="3"/>
      <c r="G244" s="9"/>
      <c r="H244" s="9"/>
      <c r="I244" s="6"/>
      <c r="J244" s="6"/>
    </row>
    <row r="245" spans="1:10" ht="15">
      <c r="A245" s="70"/>
      <c r="B245" s="3" t="s">
        <v>309</v>
      </c>
      <c r="C245" s="3"/>
      <c r="D245" s="3"/>
      <c r="E245" s="3"/>
      <c r="F245" s="3"/>
      <c r="G245" s="9"/>
      <c r="H245" s="9"/>
      <c r="I245" s="6"/>
      <c r="J245" s="6"/>
    </row>
    <row r="246" spans="1:10" ht="15">
      <c r="A246" s="70"/>
      <c r="B246" s="3" t="s">
        <v>308</v>
      </c>
      <c r="C246" s="3"/>
      <c r="D246" s="3"/>
      <c r="E246" s="3"/>
      <c r="F246" s="3"/>
      <c r="G246" s="9"/>
      <c r="H246" s="9"/>
      <c r="I246" s="6"/>
      <c r="J246" s="6"/>
    </row>
    <row r="247" spans="1:10" ht="15">
      <c r="A247" s="70"/>
      <c r="B247" s="3" t="s">
        <v>283</v>
      </c>
      <c r="C247" s="3"/>
      <c r="D247" s="3"/>
      <c r="E247" s="3"/>
      <c r="F247" s="3"/>
      <c r="G247" s="9"/>
      <c r="H247" s="9"/>
      <c r="I247" s="6"/>
      <c r="J247" s="6"/>
    </row>
    <row r="248" spans="12:14" ht="15">
      <c r="L248" s="3"/>
      <c r="M248" s="3"/>
      <c r="N248" s="3"/>
    </row>
    <row r="249" spans="1:14" ht="15">
      <c r="A249" s="70">
        <v>16</v>
      </c>
      <c r="B249" s="3" t="s">
        <v>272</v>
      </c>
      <c r="C249" s="3"/>
      <c r="D249" s="3"/>
      <c r="L249" s="3"/>
      <c r="M249" s="3"/>
      <c r="N249" s="3"/>
    </row>
    <row r="250" spans="1:14" ht="15">
      <c r="A250" s="3"/>
      <c r="B250" s="3" t="s">
        <v>310</v>
      </c>
      <c r="C250" s="3"/>
      <c r="D250" s="3"/>
      <c r="L250" s="3"/>
      <c r="M250" s="3"/>
      <c r="N250" s="3"/>
    </row>
    <row r="251" spans="12:14" ht="15">
      <c r="L251" s="3"/>
      <c r="M251" s="3"/>
      <c r="N251" s="3"/>
    </row>
    <row r="252" spans="2:14" ht="15">
      <c r="B252" s="3" t="s">
        <v>273</v>
      </c>
      <c r="C252" s="3"/>
      <c r="L252" s="3"/>
      <c r="M252" s="3"/>
      <c r="N252" s="3"/>
    </row>
    <row r="253" spans="2:14" ht="15">
      <c r="B253" s="3" t="s">
        <v>274</v>
      </c>
      <c r="C253" s="3"/>
      <c r="L253" s="3"/>
      <c r="M253" s="3"/>
      <c r="N253" s="3"/>
    </row>
    <row r="254" spans="2:14" ht="15">
      <c r="B254" s="3" t="s">
        <v>275</v>
      </c>
      <c r="C254" s="3"/>
      <c r="L254" s="3"/>
      <c r="M254" s="3"/>
      <c r="N254" s="3"/>
    </row>
    <row r="255" spans="2:14" ht="15">
      <c r="B255" s="3" t="s">
        <v>276</v>
      </c>
      <c r="L255" s="3"/>
      <c r="M255" s="3"/>
      <c r="N255" s="3"/>
    </row>
    <row r="256" spans="12:14" ht="15">
      <c r="L256" s="3"/>
      <c r="M256" s="3"/>
      <c r="N256" s="3"/>
    </row>
    <row r="257" spans="12:14" ht="15">
      <c r="L257" s="3"/>
      <c r="M257" s="3"/>
      <c r="N257" s="3"/>
    </row>
    <row r="258" spans="12:14" ht="15">
      <c r="L258" s="3"/>
      <c r="M258" s="3"/>
      <c r="N258" s="3"/>
    </row>
    <row r="259" spans="12:14" ht="15">
      <c r="L259" s="3"/>
      <c r="M259" s="3"/>
      <c r="N259" s="3"/>
    </row>
    <row r="260" spans="12:14" ht="15"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119" t="s">
        <v>118</v>
      </c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14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14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14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14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143"/>
      <c r="K266" s="3"/>
      <c r="L266" s="3"/>
      <c r="M266" s="3"/>
      <c r="N266" s="3"/>
    </row>
    <row r="267" spans="1:14" ht="15">
      <c r="A267" s="112" t="str">
        <f>+A215</f>
        <v>BERJAYA SPORTS TOTO BERHAD</v>
      </c>
      <c r="B267" s="3"/>
      <c r="C267" s="3"/>
      <c r="D267" s="3"/>
      <c r="E267" s="3"/>
      <c r="F267" s="3"/>
      <c r="G267" s="3"/>
      <c r="H267" s="3"/>
      <c r="I267" s="3"/>
      <c r="J267" s="143"/>
      <c r="K267" s="3"/>
      <c r="L267" s="3"/>
      <c r="M267" s="3"/>
      <c r="N267" s="3"/>
    </row>
    <row r="268" spans="1:14" ht="15">
      <c r="A268" s="112" t="str">
        <f>+A216</f>
        <v>UNAUDITED 4TH QUARTER REPORT ON CONSOLIDATED RESULTS </v>
      </c>
      <c r="B268" s="3"/>
      <c r="C268" s="3"/>
      <c r="D268" s="3"/>
      <c r="E268" s="3"/>
      <c r="F268" s="3"/>
      <c r="G268" s="3"/>
      <c r="H268" s="3"/>
      <c r="I268" s="3"/>
      <c r="J268" s="143"/>
      <c r="K268" s="3"/>
      <c r="L268" s="3"/>
      <c r="M268" s="3"/>
      <c r="N268" s="3"/>
    </row>
    <row r="269" spans="1:14" ht="15">
      <c r="A269" s="113" t="str">
        <f>+A217</f>
        <v>FOR THE FINANCIAL YEAR ENDED 30 APRIL 2002</v>
      </c>
      <c r="B269" s="3"/>
      <c r="C269" s="3"/>
      <c r="D269" s="3"/>
      <c r="E269" s="3"/>
      <c r="F269" s="3"/>
      <c r="G269" s="3"/>
      <c r="H269" s="3"/>
      <c r="I269" s="3"/>
      <c r="J269" s="143"/>
      <c r="K269" s="3"/>
      <c r="L269" s="3"/>
      <c r="M269" s="3"/>
      <c r="N269" s="3"/>
    </row>
    <row r="270" spans="1:14" ht="15">
      <c r="A270" s="53"/>
      <c r="B270" s="3"/>
      <c r="C270" s="3"/>
      <c r="D270" s="3"/>
      <c r="E270" s="3"/>
      <c r="F270" s="3"/>
      <c r="G270" s="3"/>
      <c r="H270" s="3"/>
      <c r="I270" s="3"/>
      <c r="J270" s="119"/>
      <c r="K270" s="3"/>
      <c r="L270" s="3"/>
      <c r="M270" s="3"/>
      <c r="N270" s="3"/>
    </row>
    <row r="271" spans="1:14" ht="15">
      <c r="A271" s="53" t="s">
        <v>76</v>
      </c>
      <c r="B271" s="3"/>
      <c r="C271" s="3"/>
      <c r="D271" s="3"/>
      <c r="E271" s="3"/>
      <c r="F271" s="3"/>
      <c r="G271" s="3"/>
      <c r="H271" s="3"/>
      <c r="I271" s="3"/>
      <c r="J271" s="119"/>
      <c r="K271" s="3"/>
      <c r="L271" s="3"/>
      <c r="M271" s="3"/>
      <c r="N271" s="3"/>
    </row>
    <row r="272" spans="1:14" ht="15">
      <c r="A272" s="53"/>
      <c r="B272" s="3"/>
      <c r="C272" s="3"/>
      <c r="D272" s="3"/>
      <c r="E272" s="3"/>
      <c r="F272" s="3"/>
      <c r="G272" s="3"/>
      <c r="H272" s="3"/>
      <c r="I272" s="3"/>
      <c r="J272" s="119"/>
      <c r="K272" s="3"/>
      <c r="L272" s="3"/>
      <c r="M272" s="3"/>
      <c r="N272" s="3"/>
    </row>
    <row r="273" spans="1:14" ht="15">
      <c r="A273" s="70">
        <v>16</v>
      </c>
      <c r="B273" s="3" t="s">
        <v>235</v>
      </c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53"/>
      <c r="B274" s="3" t="s">
        <v>277</v>
      </c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53"/>
      <c r="B275" s="3" t="s">
        <v>311</v>
      </c>
      <c r="C275" s="3"/>
      <c r="D275" s="3"/>
      <c r="E275" s="3"/>
      <c r="F275" s="3"/>
      <c r="G275" s="3"/>
      <c r="H275" s="3"/>
      <c r="I275" s="3"/>
      <c r="J275" s="119"/>
      <c r="K275" s="3"/>
      <c r="L275" s="3"/>
      <c r="M275" s="3"/>
      <c r="N275" s="3"/>
    </row>
    <row r="276" spans="1:14" ht="15">
      <c r="A276" s="53"/>
      <c r="B276" s="3" t="s">
        <v>312</v>
      </c>
      <c r="C276" s="3"/>
      <c r="D276" s="3"/>
      <c r="E276" s="3"/>
      <c r="F276" s="3"/>
      <c r="G276" s="3"/>
      <c r="H276" s="3"/>
      <c r="I276" s="3"/>
      <c r="J276" s="119"/>
      <c r="K276" s="3"/>
      <c r="L276" s="3"/>
      <c r="M276" s="3"/>
      <c r="N276" s="3"/>
    </row>
    <row r="277" spans="1:14" ht="15">
      <c r="A277" s="90"/>
      <c r="B277" s="3"/>
      <c r="C277" s="3"/>
      <c r="D277" s="3"/>
      <c r="E277" s="3"/>
      <c r="F277" s="3"/>
      <c r="G277" s="3"/>
      <c r="H277" s="3"/>
      <c r="I277" s="3"/>
      <c r="J277" s="119"/>
      <c r="K277" s="3"/>
      <c r="L277" s="3"/>
      <c r="M277" s="3"/>
      <c r="N277" s="3"/>
    </row>
    <row r="278" spans="1:14" ht="15">
      <c r="A278" s="3"/>
      <c r="B278" s="3" t="s">
        <v>278</v>
      </c>
      <c r="C278" s="3"/>
      <c r="D278" s="3"/>
      <c r="E278" s="3"/>
      <c r="F278" s="3"/>
      <c r="G278" s="3"/>
      <c r="H278" s="3"/>
      <c r="I278" s="3"/>
      <c r="J278" s="119"/>
      <c r="K278" s="3"/>
      <c r="L278" s="3"/>
      <c r="M278" s="3"/>
      <c r="N278" s="3"/>
    </row>
    <row r="279" spans="1:14" ht="15">
      <c r="A279" s="3"/>
      <c r="B279" s="3" t="s">
        <v>281</v>
      </c>
      <c r="C279" s="3"/>
      <c r="D279" s="3"/>
      <c r="E279" s="3"/>
      <c r="F279" s="3"/>
      <c r="G279" s="3"/>
      <c r="H279" s="3"/>
      <c r="I279" s="3"/>
      <c r="J279" s="119"/>
      <c r="K279" s="3"/>
      <c r="L279" s="3"/>
      <c r="M279" s="3"/>
      <c r="N279" s="3"/>
    </row>
    <row r="280" spans="1:14" ht="15">
      <c r="A280" s="3"/>
      <c r="B280" s="3" t="s">
        <v>282</v>
      </c>
      <c r="C280" s="3"/>
      <c r="D280" s="3"/>
      <c r="E280" s="3"/>
      <c r="F280" s="3"/>
      <c r="G280" s="3"/>
      <c r="H280" s="3"/>
      <c r="I280" s="3"/>
      <c r="J280" s="119"/>
      <c r="K280" s="3"/>
      <c r="L280" s="3"/>
      <c r="M280" s="3"/>
      <c r="N280" s="3"/>
    </row>
    <row r="281" spans="1:14" ht="15">
      <c r="A281" s="3"/>
      <c r="B281" s="3" t="s">
        <v>280</v>
      </c>
      <c r="C281" s="3"/>
      <c r="D281" s="3"/>
      <c r="E281" s="3"/>
      <c r="F281" s="3"/>
      <c r="G281" s="3"/>
      <c r="H281" s="3"/>
      <c r="I281" s="3"/>
      <c r="J281" s="119"/>
      <c r="K281" s="3"/>
      <c r="L281" s="3"/>
      <c r="M281" s="3"/>
      <c r="N281" s="3"/>
    </row>
    <row r="282" spans="1:14" ht="15">
      <c r="A282" s="3"/>
      <c r="B282" s="3" t="s">
        <v>279</v>
      </c>
      <c r="C282" s="3"/>
      <c r="D282" s="3"/>
      <c r="E282" s="3"/>
      <c r="F282" s="3"/>
      <c r="G282" s="3"/>
      <c r="H282" s="3"/>
      <c r="I282" s="3"/>
      <c r="J282" s="119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119"/>
      <c r="K283" s="3"/>
      <c r="L283" s="3"/>
      <c r="M283" s="3"/>
      <c r="N283" s="3"/>
    </row>
    <row r="284" spans="1:14" ht="15">
      <c r="A284" s="90" t="s">
        <v>161</v>
      </c>
      <c r="B284" s="3" t="s">
        <v>228</v>
      </c>
      <c r="C284" s="3"/>
      <c r="D284" s="3"/>
      <c r="E284" s="3"/>
      <c r="F284" s="3"/>
      <c r="G284" s="3"/>
      <c r="H284" s="3"/>
      <c r="I284" s="3"/>
      <c r="J284" s="119"/>
      <c r="K284" s="3"/>
      <c r="L284" s="3"/>
      <c r="M284" s="3"/>
      <c r="N284" s="3"/>
    </row>
    <row r="285" spans="1:14" ht="15">
      <c r="A285" s="90"/>
      <c r="B285" s="3" t="s">
        <v>229</v>
      </c>
      <c r="C285" s="3"/>
      <c r="D285" s="3"/>
      <c r="E285" s="3"/>
      <c r="F285" s="3"/>
      <c r="G285" s="3"/>
      <c r="H285" s="3"/>
      <c r="I285" s="3"/>
      <c r="J285" s="119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119"/>
      <c r="K286" s="3"/>
      <c r="L286" s="3"/>
      <c r="M286" s="3"/>
      <c r="N286" s="3"/>
    </row>
    <row r="287" spans="1:14" ht="15">
      <c r="A287" s="90" t="s">
        <v>162</v>
      </c>
      <c r="B287" s="3" t="s">
        <v>167</v>
      </c>
      <c r="C287" s="3"/>
      <c r="D287" s="3"/>
      <c r="E287" s="3"/>
      <c r="F287" s="3"/>
      <c r="G287" s="3"/>
      <c r="H287" s="3"/>
      <c r="I287" s="3"/>
      <c r="J287" s="119"/>
      <c r="K287" s="3"/>
      <c r="L287" s="3"/>
      <c r="M287" s="3"/>
      <c r="N287" s="3"/>
    </row>
    <row r="288" spans="1:14" ht="15">
      <c r="A288" s="90"/>
      <c r="B288" s="3" t="s">
        <v>190</v>
      </c>
      <c r="C288" s="3"/>
      <c r="D288" s="3"/>
      <c r="E288" s="3"/>
      <c r="F288" s="3"/>
      <c r="G288" s="3"/>
      <c r="H288" s="3"/>
      <c r="I288" s="3"/>
      <c r="J288" s="119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119"/>
      <c r="K289" s="3"/>
      <c r="L289" s="3"/>
      <c r="M289" s="3"/>
      <c r="N289" s="3"/>
    </row>
    <row r="290" spans="1:11" ht="15">
      <c r="A290" s="11" t="s">
        <v>80</v>
      </c>
      <c r="B290" s="3" t="s">
        <v>230</v>
      </c>
      <c r="C290" s="2"/>
      <c r="D290" s="2"/>
      <c r="E290" s="2"/>
      <c r="F290" s="2"/>
      <c r="G290" s="2"/>
      <c r="H290" s="2"/>
      <c r="I290" s="2"/>
      <c r="J290" s="2"/>
      <c r="K290" s="3"/>
    </row>
    <row r="291" spans="1:11" ht="15">
      <c r="A291" s="9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50">
        <v>20</v>
      </c>
      <c r="B292" s="3" t="s">
        <v>164</v>
      </c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9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50">
        <v>21</v>
      </c>
      <c r="B294" s="3" t="s">
        <v>298</v>
      </c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50"/>
      <c r="B295" s="3" t="s">
        <v>299</v>
      </c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5">
      <c r="B296" s="3" t="s">
        <v>300</v>
      </c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5">
      <c r="B297" s="3" t="s">
        <v>301</v>
      </c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5">
      <c r="B298" s="3" t="s">
        <v>302</v>
      </c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9"/>
      <c r="B299" s="3" t="s">
        <v>303</v>
      </c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9"/>
      <c r="B300" s="3" t="s">
        <v>304</v>
      </c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9"/>
      <c r="B301" s="3" t="s">
        <v>305</v>
      </c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11"/>
      <c r="B302" s="9"/>
      <c r="D302" s="3"/>
      <c r="E302" s="3"/>
      <c r="F302" s="3"/>
      <c r="G302" s="3"/>
      <c r="H302" s="3"/>
      <c r="I302" s="3"/>
      <c r="J302" s="3"/>
      <c r="K302" s="3"/>
    </row>
    <row r="303" spans="2:11" ht="15">
      <c r="B303" s="3" t="s">
        <v>231</v>
      </c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5">
      <c r="B304" s="3" t="s">
        <v>232</v>
      </c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9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9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9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9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9"/>
      <c r="B309" t="s">
        <v>89</v>
      </c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9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9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9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9"/>
      <c r="B313" s="3"/>
      <c r="C313" s="3"/>
      <c r="D313" s="3"/>
      <c r="E313" s="3"/>
      <c r="F313" s="3"/>
      <c r="G313" s="3"/>
      <c r="H313" s="3"/>
      <c r="I313" s="3"/>
      <c r="J313" s="119" t="s">
        <v>122</v>
      </c>
      <c r="K313" s="3"/>
    </row>
  </sheetData>
  <mergeCells count="7">
    <mergeCell ref="D128:F128"/>
    <mergeCell ref="I129:J129"/>
    <mergeCell ref="G129:H129"/>
    <mergeCell ref="G140:H140"/>
    <mergeCell ref="I139:J139"/>
    <mergeCell ref="I140:J140"/>
    <mergeCell ref="I128:J128"/>
  </mergeCells>
  <printOptions/>
  <pageMargins left="0.6" right="0.3" top="0.5" bottom="0.25" header="0.5" footer="0.5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Amy</cp:lastModifiedBy>
  <cp:lastPrinted>2002-06-20T03:58:53Z</cp:lastPrinted>
  <dcterms:created xsi:type="dcterms:W3CDTF">2000-06-02T10:53:13Z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