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135" windowHeight="4455" tabRatio="599" activeTab="1"/>
  </bookViews>
  <sheets>
    <sheet name="BS" sheetId="1" r:id="rId1"/>
    <sheet name="P&amp;L%" sheetId="2" r:id="rId2"/>
    <sheet name="NOTES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'BS'!$A$1:$J$69</definedName>
    <definedName name="_xlnm.Print_Area" localSheetId="2">'NOTES'!$A$1:$K$335</definedName>
    <definedName name="_xlnm.Print_Area" localSheetId="1">'P&amp;L%'!$A$1:$O$142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<sst xmlns="http://schemas.openxmlformats.org/spreadsheetml/2006/main" count="385" uniqueCount="291">
  <si>
    <t>(Company No : 9109-K)</t>
  </si>
  <si>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</si>
  <si>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</si>
  <si>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</si>
  <si>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</si>
  <si>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</si>
  <si>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</si>
  <si>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</si>
  <si>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</si>
  <si>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</si>
  <si>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</si>
  <si>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</si>
  <si>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</si>
  <si>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</si>
  <si>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</si>
  <si>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</si>
  <si>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</si>
  <si>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</si>
  <si>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</si>
  <si>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</si>
  <si>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</si>
  <si>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</si>
  <si>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</si>
  <si>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income tax, minority interests and</t>
  </si>
  <si>
    <t xml:space="preserve">    extraordinary items</t>
  </si>
  <si>
    <t>Depreciation and amortisation</t>
  </si>
  <si>
    <t>(d)</t>
  </si>
  <si>
    <t>Exceptional items</t>
  </si>
  <si>
    <t>(e)</t>
  </si>
  <si>
    <t xml:space="preserve">    interests and extraordinary items</t>
  </si>
  <si>
    <t>(f)</t>
  </si>
  <si>
    <t>Page  2</t>
  </si>
  <si>
    <t>CONSOLIDATED INCOME STATEMENT (CONTINUED)</t>
  </si>
  <si>
    <t>(g)</t>
  </si>
  <si>
    <t>(h)</t>
  </si>
  <si>
    <t>(i)</t>
  </si>
  <si>
    <t xml:space="preserve">     deducting minority interests</t>
  </si>
  <si>
    <t>(ii)  Less : minority interests</t>
  </si>
  <si>
    <t>(j)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</si>
  <si>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</si>
  <si>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</si>
  <si>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</si>
  <si>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</si>
  <si>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</si>
  <si>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 xml:space="preserve">     of the company</t>
  </si>
  <si>
    <t>3</t>
  </si>
  <si>
    <t>CONSOLIDATED BALANCE SHEET</t>
  </si>
  <si>
    <t>AS AT</t>
  </si>
  <si>
    <t>END OF</t>
  </si>
  <si>
    <t>FINANCIAL</t>
  </si>
  <si>
    <t>YEAR END</t>
  </si>
  <si>
    <t>Long Term Investments</t>
  </si>
  <si>
    <t>4</t>
  </si>
  <si>
    <t>Intangible Assets</t>
  </si>
  <si>
    <t>Current Assets</t>
  </si>
  <si>
    <t>Stocks</t>
  </si>
  <si>
    <t>Trade Debtors</t>
  </si>
  <si>
    <t>Other Debtors, Deposits and Prepayments</t>
  </si>
  <si>
    <t>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</si>
  <si>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</si>
  <si>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</si>
  <si>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</si>
  <si>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</si>
  <si>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</si>
  <si>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</si>
  <si>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</si>
  <si>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</si>
  <si>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</si>
  <si>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</si>
  <si>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</si>
  <si>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</si>
  <si>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</si>
  <si>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</si>
  <si>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Net tangible assets per share (sen)</t>
  </si>
  <si>
    <t>NOTES</t>
  </si>
  <si>
    <t>Current year provision</t>
  </si>
  <si>
    <t>NOTES (CONTINUED)</t>
  </si>
  <si>
    <t>Total assets</t>
  </si>
  <si>
    <t>before taxation</t>
  </si>
  <si>
    <t>employed</t>
  </si>
  <si>
    <t>19</t>
  </si>
  <si>
    <t>check</t>
  </si>
  <si>
    <t>Investment holdings and others</t>
  </si>
  <si>
    <t>(audited)</t>
  </si>
  <si>
    <t>Current</t>
  </si>
  <si>
    <t>+ / (-)</t>
  </si>
  <si>
    <t>%</t>
  </si>
  <si>
    <t>50200 Kuala Lumpur</t>
  </si>
  <si>
    <t>CUMULATIVE QUARTERS</t>
  </si>
  <si>
    <t>cc. Securities Commission</t>
  </si>
  <si>
    <t xml:space="preserve">        shares) (sen)</t>
  </si>
  <si>
    <t>BERJAYA SPORTS TOTO BERHAD</t>
  </si>
  <si>
    <t>Development Properties</t>
  </si>
  <si>
    <t>Others</t>
  </si>
  <si>
    <t>Shareholders' Funds Before Treasury Shares</t>
  </si>
  <si>
    <t>Treasury Shares</t>
  </si>
  <si>
    <t>Shareholders' Funds After Treasury Shares</t>
  </si>
  <si>
    <t>Net assets per share (sen)</t>
  </si>
  <si>
    <t xml:space="preserve">   - in Malaysia</t>
  </si>
  <si>
    <t xml:space="preserve">   - outside Malaysia</t>
  </si>
  <si>
    <t>follows :</t>
  </si>
  <si>
    <t>The details of the share buy-backs are as follows :</t>
  </si>
  <si>
    <t>Price per share (RM)</t>
  </si>
  <si>
    <t>Month</t>
  </si>
  <si>
    <t>Lowest</t>
  </si>
  <si>
    <t>Highest</t>
  </si>
  <si>
    <t>Average</t>
  </si>
  <si>
    <t>Number of shares</t>
  </si>
  <si>
    <t>Total consideration</t>
  </si>
  <si>
    <t>There was no pending material litigation cases against the Company and its subsidiary companies</t>
  </si>
  <si>
    <t>Investment in Associated Companies</t>
  </si>
  <si>
    <t>Toto betting operations</t>
  </si>
  <si>
    <t>Malaysia</t>
  </si>
  <si>
    <t>Outside Malaysia</t>
  </si>
  <si>
    <t>Amount</t>
  </si>
  <si>
    <t>purposes.</t>
  </si>
  <si>
    <t>Page  1</t>
  </si>
  <si>
    <t>Page  3</t>
  </si>
  <si>
    <t>Page  4</t>
  </si>
  <si>
    <t>Page  5</t>
  </si>
  <si>
    <t>Page  8</t>
  </si>
  <si>
    <t>Page  7</t>
  </si>
  <si>
    <t>Page  6</t>
  </si>
  <si>
    <t>On 1 December 2000, the Company ("BToto") announced the following proposals, i.e.:</t>
  </si>
  <si>
    <t>Page  9</t>
  </si>
  <si>
    <t>Revenue</t>
  </si>
  <si>
    <t xml:space="preserve">Other income </t>
  </si>
  <si>
    <t>Profit before finance cost, depreciation</t>
  </si>
  <si>
    <t xml:space="preserve">    and amortisation, exceptional items</t>
  </si>
  <si>
    <t>Finance costs</t>
  </si>
  <si>
    <t>Profit before income tax, minority</t>
  </si>
  <si>
    <t>Share of profits and losses of</t>
  </si>
  <si>
    <t xml:space="preserve">    associated companies</t>
  </si>
  <si>
    <t>Income tax</t>
  </si>
  <si>
    <t>(i)  Profit after income tax before</t>
  </si>
  <si>
    <t>Net profit from ordinary activities</t>
  </si>
  <si>
    <t xml:space="preserve">     attributable to members of the</t>
  </si>
  <si>
    <t xml:space="preserve">     company</t>
  </si>
  <si>
    <t>Net profit attributable to members</t>
  </si>
  <si>
    <t>Pre-acquisition profit / (loss),</t>
  </si>
  <si>
    <t xml:space="preserve">      if applicable</t>
  </si>
  <si>
    <t>N/A</t>
  </si>
  <si>
    <t>(m)</t>
  </si>
  <si>
    <t xml:space="preserve">Earnings per share based on 2(m) </t>
  </si>
  <si>
    <t>above after deducting any provision</t>
  </si>
  <si>
    <t>for preference dividends if any :</t>
  </si>
  <si>
    <t>(i)  Basic  (based on weighted</t>
  </si>
  <si>
    <t xml:space="preserve">       in issue)  (sen)</t>
  </si>
  <si>
    <t>Long Term Receivables</t>
  </si>
  <si>
    <t>Property, Plant and Equipment</t>
  </si>
  <si>
    <t>Deferred taxation</t>
  </si>
  <si>
    <t>11</t>
  </si>
  <si>
    <t>as follows :</t>
  </si>
  <si>
    <t>USD'000</t>
  </si>
  <si>
    <t>Unsecured</t>
  </si>
  <si>
    <t>Guarantee given to Noteholders for Secured</t>
  </si>
  <si>
    <t xml:space="preserve">   Floating Rate Notes issued by a related company</t>
  </si>
  <si>
    <t>Balance as at 30 April 2001</t>
  </si>
  <si>
    <t>Guarantee given to a financial institution for</t>
  </si>
  <si>
    <t xml:space="preserve">   facility granted to a related company</t>
  </si>
  <si>
    <t xml:space="preserve">    repayment of loan</t>
  </si>
  <si>
    <t>Total</t>
  </si>
  <si>
    <t>Segmental information on geographical basis are as follows :</t>
  </si>
  <si>
    <t>17</t>
  </si>
  <si>
    <t>18</t>
  </si>
  <si>
    <t>A guarantee fee is receivable by the Company.</t>
  </si>
  <si>
    <t>Not applicable.</t>
  </si>
  <si>
    <t>of this announcement.</t>
  </si>
  <si>
    <t xml:space="preserve">Save as disclosed in Note 11, there were no financial instruments with off balance sheet risk as at </t>
  </si>
  <si>
    <t>as at the date of this announcement.</t>
  </si>
  <si>
    <t>The principal business operations are not significantly affected by seasonality or cyclicality factors</t>
  </si>
  <si>
    <t>the date of this announcement.</t>
  </si>
  <si>
    <t>The aforesaid proposals are inter-conditional upon each other and the proposed renounceable rights</t>
  </si>
  <si>
    <t>30/4/01</t>
  </si>
  <si>
    <t>Investment Properties</t>
  </si>
  <si>
    <t>There was no exceptional item in the quarterly financial statement under review.</t>
  </si>
  <si>
    <t>There was no extraordinary item in the quarterly financial statement under review.</t>
  </si>
  <si>
    <t xml:space="preserve">The quarterly financial statements have been prepared using the same accounting policies and </t>
  </si>
  <si>
    <t>following :</t>
  </si>
  <si>
    <t>financial</t>
  </si>
  <si>
    <t xml:space="preserve">There was no profits on sale of investment and properties for the current quarter and financial </t>
  </si>
  <si>
    <t xml:space="preserve">The income tax charge for the current quarter and the current financial year-to-date included the </t>
  </si>
  <si>
    <t>Total quoted long term investment at cost</t>
  </si>
  <si>
    <t>Total quoted long term investment at book value</t>
  </si>
  <si>
    <t>Total quoted long term investment at market value</t>
  </si>
  <si>
    <t>(i)    the distribution of a special dividend of 170% (45% tax exempt and 125% less tax of</t>
  </si>
  <si>
    <t xml:space="preserve">       28%) amounting to RM779.583 million;</t>
  </si>
  <si>
    <t>(ii)   the renounceable rights issue of up to RM779.583 million of 8% nominal value of Irredeemable</t>
  </si>
  <si>
    <t xml:space="preserve">       of the nominal value on the basis of RM27 nominal value of ICULS for every 20 BToto</t>
  </si>
  <si>
    <t xml:space="preserve">       shares held; and</t>
  </si>
  <si>
    <t>(iii)  the increase in authorised share capital of BToto from RM1 billion comprising 1 billion BToto</t>
  </si>
  <si>
    <t xml:space="preserve">       shares to RM2 billion comprising 2 billion BToto shares.</t>
  </si>
  <si>
    <t xml:space="preserve">There were no changes in the composition of the Company for the current quarter and financial </t>
  </si>
  <si>
    <t>development.</t>
  </si>
  <si>
    <t>There was no disposal of quoted securities for the current quarter and financial quarter ended</t>
  </si>
  <si>
    <t>The details of investment in quoted securities for the current quarter and financial quarter ended</t>
  </si>
  <si>
    <t>May 2001</t>
  </si>
  <si>
    <t>Balance as at 1 May 2001</t>
  </si>
  <si>
    <t>Increase in treasury shares for the period</t>
  </si>
  <si>
    <t>557,662,000 (30 April 2001 : 557,857,000) ordinary shares of RM1.00 each.</t>
  </si>
  <si>
    <t>for the remaining period ending 30 April 2002 will be satisfactory.</t>
  </si>
  <si>
    <t>Profit</t>
  </si>
  <si>
    <t>year-to-date</t>
  </si>
  <si>
    <t>Reduction during the period due to</t>
  </si>
  <si>
    <t>28 November 2001</t>
  </si>
  <si>
    <t>FOR THE FINANCIAL PERIOD ENDED 31 OCTOBER 2001</t>
  </si>
  <si>
    <t>31/10/2001</t>
  </si>
  <si>
    <t>31/10/2000</t>
  </si>
  <si>
    <t xml:space="preserve">       average 557,668,000 [31/10/00 :</t>
  </si>
  <si>
    <t xml:space="preserve">       569,337,000] ordinary shares</t>
  </si>
  <si>
    <t>(ii)  Fully diluted (based on 557,668,000</t>
  </si>
  <si>
    <t xml:space="preserve">       [31/10/00: 586,962,000] ordinary</t>
  </si>
  <si>
    <t>2nd quarter</t>
  </si>
  <si>
    <t>quarter ended 31 October 2001 except for subsidiary companies with principal activities of property</t>
  </si>
  <si>
    <t>31 October 2001.</t>
  </si>
  <si>
    <t>31 October 2001 are as follows :</t>
  </si>
  <si>
    <t>During the financial quarter ended 31 October 2001, there were no ordinary shares issued arising from</t>
  </si>
  <si>
    <t>Employees' Share Option Scheme and no buy back of treasury shares.  A total of 195,000 shares of</t>
  </si>
  <si>
    <t xml:space="preserve">its own were bought back by the Company from the open market during the first quarter ended </t>
  </si>
  <si>
    <t xml:space="preserve">31 July 2001.  These shares were bought back with internally generated funds and are being held as </t>
  </si>
  <si>
    <t>cancelled or resold.</t>
  </si>
  <si>
    <t>The number of treasury shares held on hand as at 31 October 2001 are as follows :</t>
  </si>
  <si>
    <t>Total treasury shares as at 31 October 2001</t>
  </si>
  <si>
    <t>As at 31 October 2001, the number of outstanding shares in issue and fully paid with voting rights was</t>
  </si>
  <si>
    <t>The Group borrowings as at 31 October 2001 consisted of secured short term borrowings amounting</t>
  </si>
  <si>
    <t xml:space="preserve">and was converted at the rate prevailing as at 31 October 2001. </t>
  </si>
  <si>
    <t xml:space="preserve">The changes in contingent liabilities since the last audited balance sheet as at 30 April 2001 are </t>
  </si>
  <si>
    <t>Balance as at 31 October 2001</t>
  </si>
  <si>
    <t>There is no material subsequent event for the financial quarter ended 31 October 2001 up to the date</t>
  </si>
  <si>
    <t xml:space="preserve">UNAUDITED 2ND QUARTER REPORT ON CONSOLIDATED RESULTS </t>
  </si>
  <si>
    <t>treasury shares.  As at the financial quarter ended 31 October 2001, none of the shares were</t>
  </si>
  <si>
    <t>Under provision of tax in prior year</t>
  </si>
  <si>
    <t>and long term investments, restructuring and discontinuing operations.</t>
  </si>
  <si>
    <t xml:space="preserve">quarter ended 31 October 2001 including business combination, acquisition or disposal of subsidiaries </t>
  </si>
  <si>
    <t>to RM7,577,000.  The borrowings was denominated in US dollars amounting to USD1,995,000</t>
  </si>
  <si>
    <t>As compared to the corresponding second quarter ended 31 October 2000, the Group recorded</t>
  </si>
  <si>
    <t>methods of computation as compared with the most recent annual audited financial statement, and</t>
  </si>
  <si>
    <t>complied with approved accounting standards applicable to the current financial year.</t>
  </si>
  <si>
    <t>A Depositor shall qualify for the entitlement only in respect of :</t>
  </si>
  <si>
    <t>a.</t>
  </si>
  <si>
    <t>b.</t>
  </si>
  <si>
    <t xml:space="preserve">Shares bought on the Kuala Lumpur Stock Exchange on a cum entitlement basis according </t>
  </si>
  <si>
    <t>to the Rules of the Kuala Lumpur Stock Exchange.</t>
  </si>
  <si>
    <t>Page  10</t>
  </si>
  <si>
    <t>were higher than the statutory tax rate mainly due to certain expenses being disallowed for taxation</t>
  </si>
  <si>
    <t xml:space="preserve">The effective tax rate on the Group's current second quarter profit and current year-to-date profit </t>
  </si>
  <si>
    <t xml:space="preserve">           Balance as at 30 April 2001 / 31 October 2001</t>
  </si>
  <si>
    <t xml:space="preserve">Segmental revenue, profit before taxation and total assets employed as at 31 October 2001 were as </t>
  </si>
  <si>
    <t>The Board has declared a first interim dividend of 10% per share less 28% income tax in respect</t>
  </si>
  <si>
    <t>As compared to the preceding quarter ended 31 July 2001, the Group recorded an increase in pre-tax</t>
  </si>
  <si>
    <t xml:space="preserve">a revenue of RM583.7 million, representing an increase of 3%.  However, the pre-tax profit of the </t>
  </si>
  <si>
    <t>from the corresponding quarter.</t>
  </si>
  <si>
    <t xml:space="preserve">Group for the quarter under review was RM109.4 million, representing a slight decrease of 1% </t>
  </si>
  <si>
    <t>31 October 2000 : 10% per share less 28% income tax).</t>
  </si>
  <si>
    <t>2002 in respect of ordinary transfers.</t>
  </si>
  <si>
    <t>profit of 3% despite registering a 1% lower revenue.</t>
  </si>
  <si>
    <t xml:space="preserve">For the second quarter under review, the principal subsidiary company, Sports Toto Malaysia </t>
  </si>
  <si>
    <t>Sdn Bhd ("Sports Toto") recorded a decrease in revenue and pre-tax profit of 2.6% and 3%</t>
  </si>
  <si>
    <t xml:space="preserve">The principal subsidiary company, Sports Toto achieved a revenue of RM553.8 million representing </t>
  </si>
  <si>
    <t xml:space="preserve">an increase of 2% as compared to the corresponding quarter ended 31 October 2000.  Sports Toto's </t>
  </si>
  <si>
    <t xml:space="preserve">pre-tax profit for the second quarter under review was lower at RM95.5 million representing a </t>
  </si>
  <si>
    <t>For the 6-month period ended 31 October 2001, the Group achieved a revenue of RM1.17 billion</t>
  </si>
  <si>
    <t>and a pre-tax profit of RM215.8 million, representing an increase of 2% and 3% respectively.  The</t>
  </si>
  <si>
    <t>increase in revenue was mainly contributed by Sports Toto which achieved a revenue of RM1.12</t>
  </si>
  <si>
    <t>billion, showing about 2% increase over the corresponding period and the higher revenue attained</t>
  </si>
  <si>
    <t>loss of RM3.9 million in the previous corresponding period.</t>
  </si>
  <si>
    <t>decrease of 9% due to higher prize payout whereas the better performance from PGPI and ILTS has</t>
  </si>
  <si>
    <t>by both PGPI and ILTS.</t>
  </si>
  <si>
    <t xml:space="preserve">       Convertible Unsecured Loan Stocks ("ICULS") to all the shareholders of BToto at 100%</t>
  </si>
  <si>
    <t>issue of ICULS was approved by the Securities Commission ("SC") on 16 April 2001.  On 17 October</t>
  </si>
  <si>
    <t>2001, the SC approved the extension of time for the completion from 15 October 2001 to 15 April</t>
  </si>
  <si>
    <t xml:space="preserve">2002.  As at the date of this announcement, the proposals are still pending shareholders' approval.  </t>
  </si>
  <si>
    <t>respectively as a result of having one draw less compared to the preceding quarter. Prime</t>
  </si>
  <si>
    <t>Gaming Philippines, Inc. ("PGPI") achieved a higher revenue and pre-tax profit of RM 5.6 million</t>
  </si>
  <si>
    <t xml:space="preserve">and RM2.7 million, representing an increase of 32% and 60% respectively as compared to </t>
  </si>
  <si>
    <t>the preceding quarter due to higher sales of the Superlotto 6/49 game.  International Lottery &amp;</t>
  </si>
  <si>
    <t>Totalizator Systems, Inc.("ILTS") also recorded higher sales for the quarter under review and</t>
  </si>
  <si>
    <t>reported a pre-tax profit of RM5.1 million.</t>
  </si>
  <si>
    <t>and 2% respectively whilst ILTS reported a profit of RM3.2 million as compared to a pre-tax</t>
  </si>
  <si>
    <t xml:space="preserve">the financial period ended 31 October 2001 to 10% (previous corresponding period ended </t>
  </si>
  <si>
    <t>except for our toto betting operations that may be affected favourably by the festive seasons.</t>
  </si>
  <si>
    <t>financial year.</t>
  </si>
  <si>
    <t>helped to cushion the lower Group pre-tax profit.</t>
  </si>
  <si>
    <t>Barring unforeseen circumstances, the Directors anticipate that the performance of the Group</t>
  </si>
  <si>
    <t>of the financial year ending 30 April 2002 payable on 31 January 2002.  The entitlement date has</t>
  </si>
  <si>
    <t xml:space="preserve">been fixed on 14 January 2002.  This will bring the gross dividend distribution per share in respect of </t>
  </si>
  <si>
    <t xml:space="preserve">Shares transferred to the Depositor's Securities Account before 12:30 p.m. on 14 January </t>
  </si>
  <si>
    <t>For the increase in Group pre-tax profit, Sports Toto and PGPI achieved an increase of 0.4%</t>
  </si>
  <si>
    <t>The Board noted that the reduction in royalty payment on sales from 3.0% to 1.5% granted</t>
  </si>
  <si>
    <t>by the Ministry of Finance to Sports Toto will take effect from 1 January 2002.  Accordingly, this</t>
  </si>
  <si>
    <t xml:space="preserve">reduction will contribute favourably to the Group results for the last four months of this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</si>
</sst>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dd\-mmm\-yy"/>
    <numFmt numFmtId="176" formatCode="0.0_);\(0.0\)"/>
    <numFmt numFmtId="177" formatCode="0.00_);\(0.00\)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 quotePrefix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8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8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 horizontal="right"/>
      <protection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168" fontId="5" fillId="0" borderId="10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168" fontId="5" fillId="0" borderId="11" xfId="15" applyNumberFormat="1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166" fontId="8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12" xfId="0" applyFont="1" applyBorder="1" applyAlignment="1" applyProtection="1">
      <alignment horizontal="centerContinuous"/>
      <protection/>
    </xf>
    <xf numFmtId="168" fontId="5" fillId="0" borderId="8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10" xfId="15" applyNumberFormat="1" applyFont="1" applyBorder="1" applyAlignment="1" applyProtection="1">
      <alignment horizontal="center"/>
      <protection/>
    </xf>
    <xf numFmtId="168" fontId="5" fillId="0" borderId="13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 horizontal="centerContinuous"/>
    </xf>
    <xf numFmtId="168" fontId="5" fillId="0" borderId="14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168" fontId="5" fillId="0" borderId="20" xfId="0" applyNumberFormat="1" applyFont="1" applyBorder="1" applyAlignment="1">
      <alignment/>
    </xf>
    <xf numFmtId="44" fontId="5" fillId="0" borderId="0" xfId="17" applyFont="1" applyAlignment="1" applyProtection="1">
      <alignment horizontal="left"/>
      <protection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5" fillId="0" borderId="18" xfId="0" applyFont="1" applyBorder="1" applyAlignment="1" applyProtection="1" quotePrefix="1">
      <alignment horizontal="center"/>
      <protection/>
    </xf>
    <xf numFmtId="0" fontId="0" fillId="0" borderId="21" xfId="0" applyBorder="1" applyAlignment="1" quotePrefix="1">
      <alignment horizontal="center"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167" fontId="5" fillId="0" borderId="0" xfId="0" applyNumberFormat="1" applyFont="1" applyAlignment="1">
      <alignment/>
    </xf>
    <xf numFmtId="167" fontId="5" fillId="0" borderId="10" xfId="0" applyNumberFormat="1" applyFont="1" applyBorder="1" applyAlignment="1">
      <alignment/>
    </xf>
    <xf numFmtId="43" fontId="0" fillId="0" borderId="0" xfId="15" applyAlignment="1">
      <alignment/>
    </xf>
    <xf numFmtId="167" fontId="0" fillId="0" borderId="0" xfId="0" applyNumberFormat="1" applyAlignment="1">
      <alignment/>
    </xf>
    <xf numFmtId="167" fontId="5" fillId="0" borderId="13" xfId="15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13" xfId="15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8" fontId="5" fillId="0" borderId="25" xfId="15" applyNumberFormat="1" applyFont="1" applyBorder="1" applyAlignment="1" applyProtection="1">
      <alignment/>
      <protection/>
    </xf>
    <xf numFmtId="43" fontId="5" fillId="0" borderId="13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Alignment="1">
      <alignment horizontal="centerContinuous"/>
    </xf>
    <xf numFmtId="168" fontId="5" fillId="0" borderId="20" xfId="15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168" fontId="5" fillId="0" borderId="10" xfId="15" applyNumberFormat="1" applyFont="1" applyBorder="1" applyAlignment="1">
      <alignment/>
    </xf>
    <xf numFmtId="168" fontId="5" fillId="0" borderId="22" xfId="15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167" fontId="5" fillId="0" borderId="13" xfId="15" applyNumberFormat="1" applyFont="1" applyBorder="1" applyAlignment="1" applyProtection="1">
      <alignment horizontal="center"/>
      <protection/>
    </xf>
    <xf numFmtId="167" fontId="5" fillId="0" borderId="0" xfId="15" applyNumberFormat="1" applyFont="1" applyBorder="1" applyAlignment="1" applyProtection="1">
      <alignment horizontal="center"/>
      <protection/>
    </xf>
    <xf numFmtId="167" fontId="5" fillId="0" borderId="10" xfId="15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21" xfId="15" applyNumberFormat="1" applyFont="1" applyBorder="1" applyAlignment="1">
      <alignment/>
    </xf>
    <xf numFmtId="168" fontId="5" fillId="0" borderId="15" xfId="15" applyNumberFormat="1" applyFont="1" applyBorder="1" applyAlignment="1">
      <alignment/>
    </xf>
    <xf numFmtId="168" fontId="5" fillId="0" borderId="17" xfId="15" applyNumberFormat="1" applyFont="1" applyBorder="1" applyAlignment="1">
      <alignment/>
    </xf>
    <xf numFmtId="0" fontId="5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8" fontId="5" fillId="0" borderId="10" xfId="15" applyNumberFormat="1" applyFont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13" xfId="0" applyNumberFormat="1" applyFont="1" applyBorder="1" applyAlignment="1">
      <alignment/>
    </xf>
    <xf numFmtId="168" fontId="5" fillId="0" borderId="0" xfId="15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168" fontId="5" fillId="0" borderId="27" xfId="15" applyNumberFormat="1" applyFont="1" applyBorder="1" applyAlignment="1">
      <alignment/>
    </xf>
    <xf numFmtId="168" fontId="5" fillId="0" borderId="19" xfId="15" applyNumberFormat="1" applyFont="1" applyBorder="1" applyAlignment="1">
      <alignment/>
    </xf>
    <xf numFmtId="168" fontId="5" fillId="0" borderId="28" xfId="15" applyNumberFormat="1" applyFont="1" applyBorder="1" applyAlignment="1">
      <alignment/>
    </xf>
    <xf numFmtId="168" fontId="5" fillId="0" borderId="20" xfId="15" applyNumberFormat="1" applyFont="1" applyBorder="1" applyAlignment="1">
      <alignment/>
    </xf>
    <xf numFmtId="175" fontId="5" fillId="0" borderId="0" xfId="0" applyNumberFormat="1" applyFont="1" applyAlignment="1" quotePrefix="1">
      <alignment horizontal="center"/>
    </xf>
    <xf numFmtId="168" fontId="5" fillId="0" borderId="13" xfId="15" applyNumberFormat="1" applyFont="1" applyBorder="1" applyAlignment="1">
      <alignment/>
    </xf>
    <xf numFmtId="168" fontId="5" fillId="0" borderId="29" xfId="15" applyNumberFormat="1" applyFont="1" applyBorder="1" applyAlignment="1">
      <alignment/>
    </xf>
    <xf numFmtId="0" fontId="5" fillId="0" borderId="23" xfId="0" applyFont="1" applyBorder="1" applyAlignment="1" quotePrefix="1">
      <alignment/>
    </xf>
    <xf numFmtId="0" fontId="5" fillId="0" borderId="30" xfId="0" applyFont="1" applyBorder="1" applyAlignment="1">
      <alignment/>
    </xf>
    <xf numFmtId="43" fontId="5" fillId="0" borderId="23" xfId="15" applyFont="1" applyBorder="1" applyAlignment="1">
      <alignment/>
    </xf>
    <xf numFmtId="0" fontId="5" fillId="0" borderId="23" xfId="0" applyFont="1" applyBorder="1" applyAlignment="1">
      <alignment/>
    </xf>
    <xf numFmtId="168" fontId="5" fillId="0" borderId="30" xfId="15" applyNumberFormat="1" applyFont="1" applyBorder="1" applyAlignment="1">
      <alignment/>
    </xf>
    <xf numFmtId="168" fontId="5" fillId="0" borderId="31" xfId="15" applyNumberFormat="1" applyFont="1" applyBorder="1" applyAlignment="1">
      <alignment/>
    </xf>
    <xf numFmtId="0" fontId="8" fillId="0" borderId="0" xfId="0" applyFont="1" applyAlignment="1">
      <alignment/>
    </xf>
    <xf numFmtId="176" fontId="5" fillId="0" borderId="13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" name="Line 1"/>
        <xdr:cNvSpPr>
          <a:spLocks/>
        </xdr:cNvSpPr>
      </xdr:nvSpPr>
      <xdr:spPr>
        <a:xfrm>
          <a:off x="5086350" y="140779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workbookViewId="0" topLeftCell="B62">
      <selection activeCell="H26" sqref="H26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ht="15" customHeight="1"/>
    <row r="3" ht="15" customHeight="1"/>
    <row r="4" ht="12" customHeight="1"/>
    <row r="5" ht="12" customHeight="1"/>
    <row r="6" spans="1:10" ht="13.5" customHeight="1">
      <c r="A6" s="53" t="s">
        <v>91</v>
      </c>
      <c r="B6" s="3"/>
      <c r="C6" s="3"/>
      <c r="D6" s="3"/>
      <c r="E6" s="3"/>
      <c r="J6" s="1"/>
    </row>
    <row r="7" spans="1:5" ht="13.5" customHeight="1">
      <c r="A7" s="54" t="s">
        <v>229</v>
      </c>
      <c r="B7" s="3"/>
      <c r="C7" s="3"/>
      <c r="D7" s="3"/>
      <c r="E7" s="3"/>
    </row>
    <row r="8" spans="1:5" ht="13.5" customHeight="1">
      <c r="A8" s="55" t="s">
        <v>205</v>
      </c>
      <c r="B8" s="3"/>
      <c r="C8" s="3"/>
      <c r="D8" s="3"/>
      <c r="E8" s="3"/>
    </row>
    <row r="9" spans="1:5" ht="3.75" customHeight="1">
      <c r="A9" s="3"/>
      <c r="B9" s="3"/>
      <c r="C9" s="3"/>
      <c r="D9" s="3"/>
      <c r="E9" s="3"/>
    </row>
    <row r="10" spans="1:10" ht="13.5" customHeight="1">
      <c r="A10" s="53" t="s">
        <v>46</v>
      </c>
      <c r="B10" s="3"/>
      <c r="C10" s="3"/>
      <c r="D10" s="3"/>
      <c r="E10" s="3"/>
      <c r="H10" s="20" t="s">
        <v>47</v>
      </c>
      <c r="J10" s="20" t="s">
        <v>47</v>
      </c>
    </row>
    <row r="11" spans="1:10" ht="13.5" customHeight="1">
      <c r="A11" s="6"/>
      <c r="B11" s="6"/>
      <c r="C11" s="6"/>
      <c r="D11" s="6"/>
      <c r="E11" s="6"/>
      <c r="H11" s="21" t="s">
        <v>48</v>
      </c>
      <c r="J11" s="21" t="s">
        <v>9</v>
      </c>
    </row>
    <row r="12" spans="1:10" ht="13.5" customHeight="1">
      <c r="A12" s="6"/>
      <c r="B12" s="6"/>
      <c r="C12" s="6"/>
      <c r="D12" s="6"/>
      <c r="E12" s="6"/>
      <c r="H12" s="21" t="s">
        <v>8</v>
      </c>
      <c r="J12" s="21" t="s">
        <v>49</v>
      </c>
    </row>
    <row r="13" spans="1:10" ht="13.5" customHeight="1">
      <c r="A13" s="6"/>
      <c r="B13" s="6"/>
      <c r="C13" s="6"/>
      <c r="D13" s="6"/>
      <c r="E13" s="6"/>
      <c r="H13" s="21" t="s">
        <v>11</v>
      </c>
      <c r="J13" s="21" t="s">
        <v>50</v>
      </c>
    </row>
    <row r="14" spans="1:10" ht="13.5" customHeight="1">
      <c r="A14" s="6"/>
      <c r="B14" s="6"/>
      <c r="C14" s="6"/>
      <c r="D14" s="6"/>
      <c r="E14" s="6"/>
      <c r="H14" s="21" t="s">
        <v>206</v>
      </c>
      <c r="J14" s="21" t="s">
        <v>173</v>
      </c>
    </row>
    <row r="15" spans="1:10" ht="13.5" customHeight="1">
      <c r="A15" s="6"/>
      <c r="B15" s="6"/>
      <c r="C15" s="6"/>
      <c r="D15" s="6"/>
      <c r="E15" s="6"/>
      <c r="H15" s="72"/>
      <c r="J15" s="73" t="s">
        <v>83</v>
      </c>
    </row>
    <row r="16" spans="1:10" ht="13.5" customHeight="1">
      <c r="A16" s="6"/>
      <c r="B16" s="6"/>
      <c r="C16" s="6"/>
      <c r="D16" s="6"/>
      <c r="E16" s="6"/>
      <c r="H16" s="22" t="s">
        <v>16</v>
      </c>
      <c r="J16" s="22" t="s">
        <v>16</v>
      </c>
    </row>
    <row r="17" spans="1:5" ht="3" customHeight="1">
      <c r="A17" s="6"/>
      <c r="B17" s="6"/>
      <c r="C17" s="6"/>
      <c r="D17" s="6"/>
      <c r="E17" s="6"/>
    </row>
    <row r="18" spans="1:10" ht="13.5" customHeight="1">
      <c r="A18" s="24" t="s">
        <v>17</v>
      </c>
      <c r="B18" s="11" t="s">
        <v>149</v>
      </c>
      <c r="C18" s="6"/>
      <c r="D18" s="6"/>
      <c r="E18" s="6"/>
      <c r="H18" s="30">
        <v>128030</v>
      </c>
      <c r="I18" s="27"/>
      <c r="J18" s="30">
        <v>113937</v>
      </c>
    </row>
    <row r="19" spans="1:10" ht="13.5" customHeight="1">
      <c r="A19" s="24">
        <v>2</v>
      </c>
      <c r="B19" s="11" t="s">
        <v>174</v>
      </c>
      <c r="C19" s="6"/>
      <c r="D19" s="6"/>
      <c r="E19" s="6"/>
      <c r="H19" s="30">
        <v>3335</v>
      </c>
      <c r="I19" s="27"/>
      <c r="J19" s="30">
        <v>3334</v>
      </c>
    </row>
    <row r="20" spans="1:10" ht="13.5" customHeight="1">
      <c r="A20" s="24">
        <v>3</v>
      </c>
      <c r="B20" s="11" t="s">
        <v>110</v>
      </c>
      <c r="H20" s="30">
        <v>1205</v>
      </c>
      <c r="I20" s="27"/>
      <c r="J20" s="30">
        <v>1206</v>
      </c>
    </row>
    <row r="21" spans="1:10" ht="13.5" customHeight="1">
      <c r="A21" s="24">
        <v>4</v>
      </c>
      <c r="B21" s="11" t="s">
        <v>51</v>
      </c>
      <c r="H21" s="30">
        <v>15599</v>
      </c>
      <c r="I21" s="27"/>
      <c r="J21" s="30">
        <v>14058</v>
      </c>
    </row>
    <row r="22" spans="1:10" ht="13.5" customHeight="1">
      <c r="A22" s="24">
        <f>+A21+1</f>
        <v>5</v>
      </c>
      <c r="B22" s="11" t="s">
        <v>148</v>
      </c>
      <c r="H22" s="30">
        <v>0</v>
      </c>
      <c r="I22" s="27"/>
      <c r="J22" s="30">
        <v>1243</v>
      </c>
    </row>
    <row r="23" spans="1:10" ht="13.5" customHeight="1">
      <c r="A23" s="24">
        <f>+A22+1</f>
        <v>6</v>
      </c>
      <c r="B23" s="11" t="s">
        <v>53</v>
      </c>
      <c r="H23" s="30">
        <f>19+643905</f>
        <v>643924</v>
      </c>
      <c r="I23" s="27"/>
      <c r="J23" s="30">
        <f>644527+19</f>
        <v>644546</v>
      </c>
    </row>
    <row r="24" spans="1:10" ht="4.5" customHeight="1">
      <c r="A24" s="46"/>
      <c r="H24" s="27"/>
      <c r="I24" s="27"/>
      <c r="J24" s="27"/>
    </row>
    <row r="25" spans="1:10" ht="13.5" customHeight="1">
      <c r="A25" s="24">
        <v>7</v>
      </c>
      <c r="B25" s="11" t="s">
        <v>54</v>
      </c>
      <c r="H25" s="27"/>
      <c r="I25" s="27"/>
      <c r="J25" s="27"/>
    </row>
    <row r="26" spans="1:10" ht="13.5" customHeight="1">
      <c r="A26" s="46"/>
      <c r="C26" s="11" t="s">
        <v>55</v>
      </c>
      <c r="H26" s="30">
        <v>6892</v>
      </c>
      <c r="I26" s="27"/>
      <c r="J26" s="30">
        <v>14024</v>
      </c>
    </row>
    <row r="27" spans="1:10" ht="13.5" customHeight="1">
      <c r="A27" s="46"/>
      <c r="C27" s="11" t="s">
        <v>56</v>
      </c>
      <c r="H27" s="30">
        <v>15545</v>
      </c>
      <c r="I27" s="27"/>
      <c r="J27" s="30">
        <f>27388-49</f>
        <v>27339</v>
      </c>
    </row>
    <row r="28" spans="1:10" ht="13.5" customHeight="1">
      <c r="A28" s="46"/>
      <c r="C28" s="11" t="s">
        <v>57</v>
      </c>
      <c r="H28" s="30">
        <f>51631+770837+307313+768</f>
        <v>1130549</v>
      </c>
      <c r="I28" s="27"/>
      <c r="J28" s="30">
        <f>11288+11227+1562+731950+318680</f>
        <v>1074707</v>
      </c>
    </row>
    <row r="29" spans="1:10" ht="13.5" customHeight="1">
      <c r="A29" s="46"/>
      <c r="C29" s="11" t="s">
        <v>92</v>
      </c>
      <c r="H29" s="30">
        <v>0</v>
      </c>
      <c r="I29" s="27"/>
      <c r="J29" s="30">
        <v>10899</v>
      </c>
    </row>
    <row r="30" spans="1:10" ht="13.5" customHeight="1">
      <c r="A30" s="46"/>
      <c r="C30" s="11" t="s">
        <v>58</v>
      </c>
      <c r="H30" s="30">
        <v>105693</v>
      </c>
      <c r="I30" s="27"/>
      <c r="J30" s="30">
        <v>57357</v>
      </c>
    </row>
    <row r="31" spans="1:10" ht="13.5" customHeight="1">
      <c r="A31" s="46"/>
      <c r="C31" s="11" t="s">
        <v>59</v>
      </c>
      <c r="H31" s="33">
        <v>35953</v>
      </c>
      <c r="I31" s="27"/>
      <c r="J31" s="33">
        <v>21541</v>
      </c>
    </row>
    <row r="32" spans="1:10" ht="2.25" customHeight="1">
      <c r="A32" s="46"/>
      <c r="H32" s="27"/>
      <c r="I32" s="27"/>
      <c r="J32" s="27"/>
    </row>
    <row r="33" spans="1:10" ht="12.75" customHeight="1">
      <c r="A33" s="46"/>
      <c r="H33" s="33">
        <f>SUM(H26:H31)</f>
        <v>1294632</v>
      </c>
      <c r="I33" s="27"/>
      <c r="J33" s="33">
        <f>SUM(J26:J31)</f>
        <v>1205867</v>
      </c>
    </row>
    <row r="34" spans="1:10" ht="2.25" customHeight="1">
      <c r="A34" s="46"/>
      <c r="H34" s="27"/>
      <c r="I34" s="27"/>
      <c r="J34" s="27"/>
    </row>
    <row r="35" spans="1:10" ht="13.5" customHeight="1">
      <c r="A35" s="24">
        <v>8</v>
      </c>
      <c r="B35" s="11" t="s">
        <v>60</v>
      </c>
      <c r="H35" s="27"/>
      <c r="I35" s="27"/>
      <c r="J35" s="27"/>
    </row>
    <row r="36" spans="1:10" ht="13.5" customHeight="1">
      <c r="A36" s="46"/>
      <c r="C36" s="11" t="s">
        <v>62</v>
      </c>
      <c r="H36" s="30">
        <v>30470</v>
      </c>
      <c r="I36" s="27"/>
      <c r="J36" s="30">
        <v>26745</v>
      </c>
    </row>
    <row r="37" spans="1:10" ht="13.5" customHeight="1">
      <c r="A37" s="46"/>
      <c r="C37" s="11" t="s">
        <v>63</v>
      </c>
      <c r="H37" s="30">
        <f>392068+278</f>
        <v>392346</v>
      </c>
      <c r="I37" s="27"/>
      <c r="J37" s="30">
        <f>22921+30631+290127+14+13205</f>
        <v>356898</v>
      </c>
    </row>
    <row r="38" spans="1:10" ht="13.5" customHeight="1">
      <c r="A38" s="46"/>
      <c r="C38" s="11" t="s">
        <v>61</v>
      </c>
      <c r="H38" s="30">
        <v>7577</v>
      </c>
      <c r="I38" s="27"/>
      <c r="J38" s="30">
        <v>7839</v>
      </c>
    </row>
    <row r="39" spans="1:10" ht="13.5" customHeight="1">
      <c r="A39" s="46"/>
      <c r="C39" s="11" t="s">
        <v>64</v>
      </c>
      <c r="H39" s="30">
        <f>14936+768</f>
        <v>15704</v>
      </c>
      <c r="I39" s="27"/>
      <c r="J39" s="30">
        <v>41468</v>
      </c>
    </row>
    <row r="40" spans="1:10" ht="13.5" customHeight="1">
      <c r="A40" s="46"/>
      <c r="C40" s="11" t="s">
        <v>65</v>
      </c>
      <c r="H40" s="32">
        <v>40152</v>
      </c>
      <c r="I40" s="27"/>
      <c r="J40" s="33">
        <v>52215</v>
      </c>
    </row>
    <row r="41" spans="1:10" ht="2.25" customHeight="1">
      <c r="A41" s="46"/>
      <c r="H41" s="27"/>
      <c r="I41" s="27"/>
      <c r="J41" s="27"/>
    </row>
    <row r="42" spans="1:10" ht="12.75" customHeight="1">
      <c r="A42" s="46"/>
      <c r="H42" s="33">
        <f>SUM(H36:H40)</f>
        <v>486249</v>
      </c>
      <c r="I42" s="27"/>
      <c r="J42" s="33">
        <f>SUM(J36:J40)</f>
        <v>485165</v>
      </c>
    </row>
    <row r="43" spans="1:10" ht="2.25" customHeight="1">
      <c r="A43" s="46"/>
      <c r="H43" s="27"/>
      <c r="I43" s="27"/>
      <c r="J43" s="27"/>
    </row>
    <row r="44" spans="1:10" ht="12.75" customHeight="1">
      <c r="A44" s="24">
        <v>9</v>
      </c>
      <c r="B44" s="11" t="s">
        <v>66</v>
      </c>
      <c r="H44" s="33">
        <f>H33-H42</f>
        <v>808383</v>
      </c>
      <c r="I44" s="27"/>
      <c r="J44" s="33">
        <f>J33-J42</f>
        <v>720702</v>
      </c>
    </row>
    <row r="45" spans="1:10" ht="6" customHeight="1">
      <c r="A45" s="46"/>
      <c r="H45" s="27"/>
      <c r="I45" s="27"/>
      <c r="J45" s="27"/>
    </row>
    <row r="46" spans="1:10" ht="12.75" customHeight="1" thickBot="1">
      <c r="A46" s="46"/>
      <c r="H46" s="25">
        <f>SUM(H18:H23)+H44</f>
        <v>1600476</v>
      </c>
      <c r="I46" s="27"/>
      <c r="J46" s="25">
        <f>SUM(J18:J23)+J44</f>
        <v>1499026</v>
      </c>
    </row>
    <row r="47" spans="1:10" ht="6" customHeight="1" thickTop="1">
      <c r="A47" s="46"/>
      <c r="H47" s="27"/>
      <c r="I47" s="27"/>
      <c r="J47" s="27"/>
    </row>
    <row r="48" spans="1:10" ht="13.5" customHeight="1">
      <c r="A48" s="24">
        <v>10</v>
      </c>
      <c r="B48" s="11" t="s">
        <v>67</v>
      </c>
      <c r="H48" s="30">
        <v>575758</v>
      </c>
      <c r="I48" s="27"/>
      <c r="J48" s="30">
        <v>575758</v>
      </c>
    </row>
    <row r="49" spans="1:10" ht="13.5" customHeight="1">
      <c r="A49" s="46"/>
      <c r="B49" s="11" t="s">
        <v>68</v>
      </c>
      <c r="H49" s="27"/>
      <c r="I49" s="27"/>
      <c r="J49" s="27"/>
    </row>
    <row r="50" spans="1:10" ht="13.5" customHeight="1">
      <c r="A50" s="46"/>
      <c r="C50" s="11" t="s">
        <v>69</v>
      </c>
      <c r="H50" s="39">
        <v>97731</v>
      </c>
      <c r="I50" s="27"/>
      <c r="J50" s="39">
        <v>97731</v>
      </c>
    </row>
    <row r="51" spans="1:10" ht="13.5" customHeight="1">
      <c r="A51" s="46"/>
      <c r="C51" s="11" t="s">
        <v>70</v>
      </c>
      <c r="H51" s="40">
        <v>1132234</v>
      </c>
      <c r="I51" s="27"/>
      <c r="J51" s="40">
        <v>1020251</v>
      </c>
    </row>
    <row r="52" spans="1:10" ht="13.5" customHeight="1">
      <c r="A52" s="46"/>
      <c r="C52" s="11" t="s">
        <v>93</v>
      </c>
      <c r="H52" s="62">
        <v>39</v>
      </c>
      <c r="I52" s="27"/>
      <c r="J52" s="62">
        <v>1274</v>
      </c>
    </row>
    <row r="53" spans="1:10" ht="2.25" customHeight="1">
      <c r="A53" s="46"/>
      <c r="H53" s="27"/>
      <c r="I53" s="27"/>
      <c r="J53"/>
    </row>
    <row r="54" spans="1:10" ht="12.75" customHeight="1">
      <c r="A54" s="46"/>
      <c r="H54" s="33">
        <f>SUM(H50:H52)</f>
        <v>1230004</v>
      </c>
      <c r="I54" s="27"/>
      <c r="J54" s="33">
        <f>SUM(J50:J52)</f>
        <v>1119256</v>
      </c>
    </row>
    <row r="55" spans="1:10" ht="14.25" customHeight="1">
      <c r="A55" s="46"/>
      <c r="B55" s="23" t="s">
        <v>94</v>
      </c>
      <c r="H55" s="30">
        <f>H48+H54</f>
        <v>1805762</v>
      </c>
      <c r="I55" s="27"/>
      <c r="J55" s="30">
        <f>J48+J54</f>
        <v>1695014</v>
      </c>
    </row>
    <row r="56" spans="1:10" ht="3" customHeight="1">
      <c r="A56" s="46"/>
      <c r="B56" s="11"/>
      <c r="H56" s="30"/>
      <c r="I56" s="27"/>
      <c r="J56" s="30"/>
    </row>
    <row r="57" spans="1:10" ht="13.5" customHeight="1">
      <c r="A57" s="46">
        <v>11</v>
      </c>
      <c r="B57" s="11" t="s">
        <v>95</v>
      </c>
      <c r="H57" s="43">
        <v>-97077</v>
      </c>
      <c r="I57" s="27"/>
      <c r="J57" s="43">
        <v>-96358</v>
      </c>
    </row>
    <row r="58" spans="1:10" ht="3" customHeight="1">
      <c r="A58" s="46"/>
      <c r="B58" s="11"/>
      <c r="H58" s="30"/>
      <c r="I58" s="27"/>
      <c r="J58" s="30"/>
    </row>
    <row r="59" spans="1:10" ht="13.5" customHeight="1">
      <c r="A59" s="46"/>
      <c r="B59" s="11" t="s">
        <v>96</v>
      </c>
      <c r="H59" s="30">
        <f>+H55+H57</f>
        <v>1708685</v>
      </c>
      <c r="I59" s="27"/>
      <c r="J59" s="30">
        <f>+J55+J57</f>
        <v>1598656</v>
      </c>
    </row>
    <row r="60" spans="1:10" ht="3" customHeight="1">
      <c r="A60" s="46"/>
      <c r="B60" s="11"/>
      <c r="H60" s="30"/>
      <c r="I60" s="27"/>
      <c r="J60" s="30"/>
    </row>
    <row r="61" spans="1:10" ht="13.5" customHeight="1">
      <c r="A61" s="44">
        <v>12</v>
      </c>
      <c r="B61" s="11" t="s">
        <v>71</v>
      </c>
      <c r="H61" s="30">
        <v>-143837</v>
      </c>
      <c r="I61" s="27"/>
      <c r="J61" s="30">
        <v>-136994</v>
      </c>
    </row>
    <row r="62" spans="1:10" ht="13.5" customHeight="1">
      <c r="A62" s="44">
        <v>13</v>
      </c>
      <c r="B62" s="11" t="s">
        <v>72</v>
      </c>
      <c r="H62" s="26">
        <v>30907</v>
      </c>
      <c r="I62" s="129"/>
      <c r="J62" s="26">
        <f>37364-J63</f>
        <v>32643</v>
      </c>
    </row>
    <row r="63" spans="1:10" ht="13.5" customHeight="1">
      <c r="A63" s="44">
        <v>14</v>
      </c>
      <c r="B63" s="11" t="s">
        <v>150</v>
      </c>
      <c r="H63" s="43">
        <v>4721</v>
      </c>
      <c r="I63" s="27"/>
      <c r="J63" s="43">
        <v>4721</v>
      </c>
    </row>
    <row r="64" spans="1:10" ht="15.75" thickBot="1">
      <c r="A64" s="46"/>
      <c r="H64" s="25">
        <f>SUM(H59:H63)</f>
        <v>1600476</v>
      </c>
      <c r="I64" s="27"/>
      <c r="J64" s="25">
        <f>SUM(J59:J63)</f>
        <v>1499026</v>
      </c>
    </row>
    <row r="65" spans="1:10" ht="5.25" customHeight="1" thickTop="1">
      <c r="A65" s="46"/>
      <c r="H65" s="27"/>
      <c r="I65" s="27"/>
      <c r="J65" s="27"/>
    </row>
    <row r="66" spans="1:10" ht="12.75" customHeight="1" thickBot="1">
      <c r="A66" s="44">
        <v>15</v>
      </c>
      <c r="B66" s="11" t="s">
        <v>73</v>
      </c>
      <c r="H66" s="25">
        <f>+(H59-H23)/(H48-18096)*100</f>
        <v>190.93303829201201</v>
      </c>
      <c r="I66" s="27"/>
      <c r="J66" s="25">
        <v>171</v>
      </c>
    </row>
    <row r="67" spans="8:10" ht="4.5" customHeight="1" thickTop="1">
      <c r="H67" s="27"/>
      <c r="I67" s="27"/>
      <c r="J67" s="27"/>
    </row>
    <row r="68" spans="1:10" ht="12.75" customHeight="1" thickBot="1">
      <c r="A68" s="9">
        <v>16</v>
      </c>
      <c r="B68" s="9" t="s">
        <v>97</v>
      </c>
      <c r="H68" s="25">
        <f>+H59/(H48-18096)*100</f>
        <v>306.40154789101643</v>
      </c>
      <c r="J68" s="91">
        <v>287</v>
      </c>
    </row>
    <row r="69" ht="13.5" customHeight="1" thickTop="1">
      <c r="J69" s="121" t="s">
        <v>117</v>
      </c>
    </row>
    <row r="70" spans="6:10" ht="15">
      <c r="F70" s="9" t="s">
        <v>81</v>
      </c>
      <c r="H70" s="63">
        <f>+H64-H46</f>
        <v>0</v>
      </c>
      <c r="J70" s="63">
        <f>+J64-J46</f>
        <v>0</v>
      </c>
    </row>
    <row r="77" ht="12" customHeight="1"/>
    <row r="212" ht="12" customHeight="1"/>
    <row r="214" ht="8.25" customHeight="1"/>
    <row r="217" ht="8.25" customHeight="1"/>
    <row r="226" spans="2:10" ht="15">
      <c r="B226" s="6"/>
      <c r="C226" s="6"/>
      <c r="D226" s="6"/>
      <c r="E226" s="6"/>
      <c r="F226" s="6"/>
      <c r="G226" s="6"/>
      <c r="H226" s="6"/>
      <c r="I226" s="6"/>
      <c r="J226" s="6"/>
    </row>
    <row r="227" ht="10.5" customHeight="1"/>
    <row r="230" ht="10.5" customHeight="1"/>
  </sheetData>
  <printOptions/>
  <pageMargins left="0.6" right="0.24" top="0.25" bottom="0.01" header="0.22" footer="0.2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workbookViewId="0" topLeftCell="A138">
      <selection activeCell="P60" sqref="P60:Q60"/>
    </sheetView>
  </sheetViews>
  <sheetFormatPr defaultColWidth="9.33203125" defaultRowHeight="12.75"/>
  <cols>
    <col min="1" max="1" width="1.66796875" style="0" customWidth="1"/>
    <col min="2" max="2" width="3.33203125" style="0" customWidth="1"/>
    <col min="3" max="3" width="12.5" style="0" customWidth="1"/>
    <col min="4" max="4" width="11.33203125" style="0" customWidth="1"/>
    <col min="5" max="5" width="14.83203125" style="0" customWidth="1"/>
    <col min="6" max="6" width="15" style="0" customWidth="1"/>
    <col min="7" max="7" width="16" style="0" customWidth="1"/>
    <col min="8" max="8" width="1.171875" style="0" customWidth="1"/>
    <col min="9" max="9" width="11.5" style="0" customWidth="1"/>
    <col min="10" max="10" width="1.66796875" style="0" customWidth="1"/>
    <col min="11" max="11" width="14.66015625" style="0" customWidth="1"/>
    <col min="12" max="12" width="15.5" style="0" customWidth="1"/>
    <col min="13" max="13" width="1.3359375" style="0" customWidth="1"/>
    <col min="14" max="14" width="11.5" style="0" customWidth="1"/>
    <col min="15" max="15" width="1.83203125" style="0" customWidth="1"/>
  </cols>
  <sheetData>
    <row r="1" spans="1:12" ht="15">
      <c r="A1" s="48"/>
      <c r="B1" s="49"/>
      <c r="C1" s="50"/>
      <c r="D1" s="49"/>
      <c r="E1" s="51"/>
      <c r="F1" s="50"/>
      <c r="G1" s="50"/>
      <c r="H1" s="50"/>
      <c r="I1" s="50"/>
      <c r="J1" s="47"/>
      <c r="K1" s="52"/>
      <c r="L1" s="50"/>
    </row>
    <row r="2" spans="1:12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61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119"/>
      <c r="K6" s="119"/>
      <c r="L6" s="119"/>
    </row>
    <row r="7" spans="1:12" ht="15">
      <c r="A7" s="9"/>
      <c r="B7" s="9"/>
      <c r="C7" s="9"/>
      <c r="D7" s="9"/>
      <c r="E7" s="9"/>
      <c r="F7" s="9"/>
      <c r="G7" s="9"/>
      <c r="H7" s="9"/>
      <c r="I7" s="113"/>
      <c r="J7" s="113"/>
      <c r="K7" s="113"/>
      <c r="L7" s="119"/>
    </row>
    <row r="8" spans="1:12" ht="15">
      <c r="A8" s="9"/>
      <c r="B8" s="9"/>
      <c r="C8" s="9"/>
      <c r="D8" s="9"/>
      <c r="E8" s="9"/>
      <c r="F8" s="9"/>
      <c r="G8" s="9"/>
      <c r="H8" s="9"/>
      <c r="I8" s="9"/>
      <c r="J8" s="9"/>
      <c r="K8" s="113"/>
      <c r="L8" s="9"/>
    </row>
    <row r="9" spans="1:12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ht="15">
      <c r="A11" s="90" t="s">
        <v>204</v>
      </c>
    </row>
    <row r="12" spans="1:12" ht="7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</row>
    <row r="13" spans="1:12" ht="15">
      <c r="A13" s="11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113"/>
      <c r="L13" s="9"/>
    </row>
    <row r="14" spans="1:12" ht="15">
      <c r="A14" s="11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145"/>
      <c r="L14" s="9"/>
    </row>
    <row r="15" spans="1:12" ht="15">
      <c r="A15" s="11" t="s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1" t="s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1" t="s">
        <v>5</v>
      </c>
    </row>
    <row r="17" spans="1:12" ht="15">
      <c r="A17" s="11" t="s">
        <v>87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7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5">
      <c r="A19" s="53" t="s">
        <v>91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9"/>
    </row>
    <row r="20" spans="1:12" ht="15">
      <c r="A20" s="54" t="s">
        <v>229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9"/>
    </row>
    <row r="21" spans="1:12" ht="15">
      <c r="A21" s="55" t="s">
        <v>205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9"/>
    </row>
    <row r="22" spans="1:12" ht="9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9"/>
    </row>
    <row r="23" spans="1:12" ht="15">
      <c r="A23" s="5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9"/>
    </row>
    <row r="24" spans="1:12" ht="9.75" customHeight="1">
      <c r="A24" s="9"/>
      <c r="B24" s="9"/>
      <c r="C24" s="9"/>
      <c r="D24" s="9"/>
      <c r="E24" s="9"/>
      <c r="F24" s="9"/>
      <c r="G24" s="9"/>
      <c r="H24" s="106"/>
      <c r="I24" s="106"/>
      <c r="J24" s="9"/>
      <c r="K24" s="9"/>
      <c r="L24" s="9"/>
    </row>
    <row r="25" spans="1:14" ht="15">
      <c r="A25" s="6"/>
      <c r="B25" s="6"/>
      <c r="C25" s="6"/>
      <c r="D25" s="6"/>
      <c r="E25" s="6"/>
      <c r="F25" s="56" t="s">
        <v>7</v>
      </c>
      <c r="G25" s="12"/>
      <c r="H25" s="104"/>
      <c r="I25" s="107"/>
      <c r="J25" s="9"/>
      <c r="K25" s="153" t="s">
        <v>88</v>
      </c>
      <c r="L25" s="154"/>
      <c r="M25" s="154"/>
      <c r="N25" s="155"/>
    </row>
    <row r="26" spans="1:14" ht="15" customHeight="1">
      <c r="A26" s="6"/>
      <c r="B26" s="6"/>
      <c r="C26" s="6"/>
      <c r="D26" s="6"/>
      <c r="E26" s="6"/>
      <c r="F26" s="14" t="s">
        <v>8</v>
      </c>
      <c r="G26" s="15" t="s">
        <v>9</v>
      </c>
      <c r="H26" s="15"/>
      <c r="I26" s="108"/>
      <c r="J26" s="15"/>
      <c r="K26" s="77" t="s">
        <v>8</v>
      </c>
      <c r="L26" s="15" t="s">
        <v>9</v>
      </c>
      <c r="M26" s="66"/>
      <c r="N26" s="78"/>
    </row>
    <row r="27" spans="1:14" ht="15" customHeight="1">
      <c r="A27" s="6"/>
      <c r="B27" s="6"/>
      <c r="C27" s="6"/>
      <c r="D27" s="6"/>
      <c r="E27" s="6"/>
      <c r="F27" s="14" t="s">
        <v>10</v>
      </c>
      <c r="G27" s="15" t="s">
        <v>10</v>
      </c>
      <c r="H27" s="15"/>
      <c r="I27" s="108"/>
      <c r="J27" s="15"/>
      <c r="K27" s="77" t="s">
        <v>10</v>
      </c>
      <c r="L27" s="15" t="s">
        <v>10</v>
      </c>
      <c r="M27" s="66"/>
      <c r="N27" s="78"/>
    </row>
    <row r="28" spans="1:14" ht="15" customHeight="1">
      <c r="A28" s="6"/>
      <c r="B28" s="6"/>
      <c r="C28" s="6"/>
      <c r="D28" s="6"/>
      <c r="E28" s="6"/>
      <c r="F28" s="14" t="s">
        <v>11</v>
      </c>
      <c r="G28" s="15" t="s">
        <v>12</v>
      </c>
      <c r="H28" s="15"/>
      <c r="I28" s="108"/>
      <c r="J28" s="15"/>
      <c r="K28" s="77" t="s">
        <v>13</v>
      </c>
      <c r="L28" s="15" t="s">
        <v>12</v>
      </c>
      <c r="M28" s="66"/>
      <c r="N28" s="78"/>
    </row>
    <row r="29" spans="1:14" ht="15" customHeight="1">
      <c r="A29" s="6"/>
      <c r="B29" s="6"/>
      <c r="C29" s="6"/>
      <c r="D29" s="6"/>
      <c r="E29" s="6"/>
      <c r="F29" s="16"/>
      <c r="G29" s="15" t="s">
        <v>14</v>
      </c>
      <c r="H29" s="15"/>
      <c r="I29" s="108"/>
      <c r="J29" s="15"/>
      <c r="K29" s="71"/>
      <c r="L29" s="15" t="s">
        <v>14</v>
      </c>
      <c r="M29" s="66"/>
      <c r="N29" s="78"/>
    </row>
    <row r="30" spans="1:14" ht="15" customHeight="1">
      <c r="A30" s="6"/>
      <c r="B30" s="6"/>
      <c r="C30" s="6"/>
      <c r="D30" s="6"/>
      <c r="E30" s="6"/>
      <c r="F30" s="16"/>
      <c r="G30" s="15" t="s">
        <v>11</v>
      </c>
      <c r="H30" s="15"/>
      <c r="I30" s="108"/>
      <c r="J30" s="15"/>
      <c r="K30" s="71"/>
      <c r="L30" s="15" t="s">
        <v>15</v>
      </c>
      <c r="M30" s="66"/>
      <c r="N30" s="78"/>
    </row>
    <row r="31" spans="1:14" ht="15" customHeight="1">
      <c r="A31" s="6"/>
      <c r="B31" s="6"/>
      <c r="C31" s="6"/>
      <c r="D31" s="6"/>
      <c r="E31" s="6"/>
      <c r="F31" s="14" t="s">
        <v>206</v>
      </c>
      <c r="G31" s="15" t="s">
        <v>207</v>
      </c>
      <c r="H31" s="15"/>
      <c r="I31" s="80" t="s">
        <v>85</v>
      </c>
      <c r="J31" s="15"/>
      <c r="K31" s="77" t="s">
        <v>206</v>
      </c>
      <c r="L31" s="15" t="s">
        <v>207</v>
      </c>
      <c r="M31" s="66"/>
      <c r="N31" s="80" t="s">
        <v>85</v>
      </c>
    </row>
    <row r="32" spans="1:14" ht="15" customHeight="1">
      <c r="A32" s="6"/>
      <c r="B32" s="6"/>
      <c r="C32" s="6"/>
      <c r="D32" s="6"/>
      <c r="E32" s="6"/>
      <c r="F32" s="18" t="s">
        <v>16</v>
      </c>
      <c r="G32" s="82" t="s">
        <v>16</v>
      </c>
      <c r="H32" s="82"/>
      <c r="I32" s="83" t="s">
        <v>86</v>
      </c>
      <c r="J32" s="15"/>
      <c r="K32" s="81" t="s">
        <v>16</v>
      </c>
      <c r="L32" s="82" t="s">
        <v>16</v>
      </c>
      <c r="M32" s="69"/>
      <c r="N32" s="83" t="s">
        <v>86</v>
      </c>
    </row>
    <row r="33" spans="1:12" ht="9.75" customHeight="1">
      <c r="A33" s="6"/>
      <c r="B33" s="6"/>
      <c r="C33" s="6"/>
      <c r="D33" s="6"/>
      <c r="E33" s="6"/>
      <c r="F33" s="9"/>
      <c r="G33" s="9"/>
      <c r="H33" s="9"/>
      <c r="I33" s="9"/>
      <c r="J33" s="9"/>
      <c r="K33" s="9"/>
      <c r="L33" s="9"/>
    </row>
    <row r="34" spans="1:14" ht="12.75" customHeight="1" thickBot="1">
      <c r="A34" s="11" t="s">
        <v>17</v>
      </c>
      <c r="B34" s="11" t="s">
        <v>18</v>
      </c>
      <c r="C34" s="11" t="s">
        <v>125</v>
      </c>
      <c r="D34" s="6"/>
      <c r="E34" s="6"/>
      <c r="F34" s="25">
        <f>+K34-586767</f>
        <v>583662</v>
      </c>
      <c r="G34" s="57">
        <v>566870</v>
      </c>
      <c r="H34" s="58"/>
      <c r="I34" s="110">
        <f>(+F34-G34)/G34*100</f>
        <v>2.962231199393159</v>
      </c>
      <c r="J34" s="26"/>
      <c r="K34" s="25">
        <v>1170429</v>
      </c>
      <c r="L34" s="57">
        <v>1151638</v>
      </c>
      <c r="N34" s="88">
        <f>(+K34-L34)/L34*100</f>
        <v>1.6316759259420062</v>
      </c>
    </row>
    <row r="35" spans="1:14" ht="7.5" customHeight="1" thickTop="1">
      <c r="A35" s="6"/>
      <c r="B35" s="6"/>
      <c r="C35" s="6"/>
      <c r="D35" s="6"/>
      <c r="E35" s="6"/>
      <c r="F35" s="27"/>
      <c r="G35" s="27"/>
      <c r="H35" s="27"/>
      <c r="I35" s="27"/>
      <c r="J35" s="27"/>
      <c r="K35" s="27"/>
      <c r="L35" s="27"/>
      <c r="N35" s="3"/>
    </row>
    <row r="36" spans="1:14" ht="12.75" customHeight="1" thickBot="1">
      <c r="A36" s="6"/>
      <c r="B36" s="11" t="s">
        <v>19</v>
      </c>
      <c r="C36" s="11" t="s">
        <v>20</v>
      </c>
      <c r="D36" s="6"/>
      <c r="E36" s="6"/>
      <c r="F36" s="28">
        <f>+K36-0</f>
        <v>0</v>
      </c>
      <c r="G36" s="57">
        <f>+L36</f>
        <v>0</v>
      </c>
      <c r="H36" s="58"/>
      <c r="I36" s="110">
        <v>0</v>
      </c>
      <c r="J36" s="29"/>
      <c r="K36" s="28">
        <v>0</v>
      </c>
      <c r="L36" s="57">
        <v>0</v>
      </c>
      <c r="N36" s="88">
        <v>0</v>
      </c>
    </row>
    <row r="37" spans="1:14" ht="7.5" customHeight="1" thickTop="1">
      <c r="A37" s="6"/>
      <c r="B37" s="6"/>
      <c r="C37" s="6"/>
      <c r="D37" s="6"/>
      <c r="E37" s="6"/>
      <c r="F37" s="27"/>
      <c r="G37" s="27"/>
      <c r="H37" s="27"/>
      <c r="I37" s="27"/>
      <c r="J37" s="27"/>
      <c r="K37" s="27"/>
      <c r="L37" s="27"/>
      <c r="N37" s="3"/>
    </row>
    <row r="38" spans="1:14" ht="12.75" customHeight="1" thickBot="1">
      <c r="A38" s="6"/>
      <c r="B38" s="11" t="s">
        <v>21</v>
      </c>
      <c r="C38" s="11" t="s">
        <v>126</v>
      </c>
      <c r="D38" s="6"/>
      <c r="E38" s="6"/>
      <c r="F38" s="25">
        <f>+K38-20929+4883</f>
        <v>16134</v>
      </c>
      <c r="G38" s="57">
        <v>15020</v>
      </c>
      <c r="H38" s="58"/>
      <c r="I38" s="110">
        <f>(+F38-G38)/G38*100</f>
        <v>7.416777629826897</v>
      </c>
      <c r="J38" s="26"/>
      <c r="K38" s="25">
        <v>32180</v>
      </c>
      <c r="L38" s="57">
        <v>29631</v>
      </c>
      <c r="N38" s="88">
        <f>(+K38-L38)/L38*100</f>
        <v>8.602477135432487</v>
      </c>
    </row>
    <row r="39" spans="1:12" ht="7.5" customHeight="1" thickTop="1">
      <c r="A39" s="6"/>
      <c r="B39" s="6"/>
      <c r="C39" s="6"/>
      <c r="D39" s="6"/>
      <c r="E39" s="6"/>
      <c r="F39" s="27"/>
      <c r="G39" s="27"/>
      <c r="H39" s="27"/>
      <c r="I39" s="27"/>
      <c r="J39" s="27"/>
      <c r="K39" s="27"/>
      <c r="L39" s="27"/>
    </row>
    <row r="40" spans="1:12" ht="12.75" customHeight="1">
      <c r="A40" s="11" t="s">
        <v>22</v>
      </c>
      <c r="B40" s="11" t="s">
        <v>18</v>
      </c>
      <c r="C40" s="75" t="s">
        <v>127</v>
      </c>
      <c r="D40" s="6"/>
      <c r="E40" s="6"/>
      <c r="F40" s="27"/>
      <c r="G40" s="27"/>
      <c r="H40" s="27"/>
      <c r="I40" s="27"/>
      <c r="J40" s="27"/>
      <c r="K40" s="27"/>
      <c r="L40" s="27"/>
    </row>
    <row r="41" spans="1:12" ht="12.75" customHeight="1">
      <c r="A41" s="6"/>
      <c r="B41" s="6"/>
      <c r="C41" s="11" t="s">
        <v>128</v>
      </c>
      <c r="D41" s="6"/>
      <c r="E41" s="6"/>
      <c r="F41" s="27"/>
      <c r="G41" s="27"/>
      <c r="H41" s="27"/>
      <c r="I41" s="27"/>
      <c r="J41" s="27"/>
      <c r="K41" s="27"/>
      <c r="L41" s="27"/>
    </row>
    <row r="42" spans="1:12" ht="12.75" customHeight="1">
      <c r="A42" s="6"/>
      <c r="B42" s="6"/>
      <c r="C42" s="11" t="s">
        <v>23</v>
      </c>
      <c r="D42" s="6"/>
      <c r="E42" s="6"/>
      <c r="F42" s="27"/>
      <c r="G42" s="27"/>
      <c r="H42" s="27"/>
      <c r="I42" s="27"/>
      <c r="J42" s="27"/>
      <c r="K42" s="27"/>
      <c r="L42" s="27"/>
    </row>
    <row r="43" spans="1:14" ht="12.75" customHeight="1">
      <c r="A43" s="6"/>
      <c r="B43" s="6"/>
      <c r="C43" s="11" t="s">
        <v>24</v>
      </c>
      <c r="D43" s="6"/>
      <c r="E43" s="6"/>
      <c r="F43" s="30">
        <f>+K43-109596</f>
        <v>112695</v>
      </c>
      <c r="G43" s="58">
        <v>113732</v>
      </c>
      <c r="H43" s="58"/>
      <c r="I43" s="111">
        <f>(+F43-G43)/G43*100</f>
        <v>-0.9117926353181163</v>
      </c>
      <c r="J43" s="30"/>
      <c r="K43" s="30">
        <v>222291</v>
      </c>
      <c r="L43" s="58">
        <v>216193</v>
      </c>
      <c r="N43" s="84">
        <f>(+K43-L43)/L43*100</f>
        <v>2.8206278649169954</v>
      </c>
    </row>
    <row r="44" spans="1:14" ht="7.5" customHeight="1">
      <c r="A44" s="6"/>
      <c r="B44" s="6"/>
      <c r="C44" s="6"/>
      <c r="D44" s="6"/>
      <c r="E44" s="6"/>
      <c r="F44" s="27"/>
      <c r="G44" s="27"/>
      <c r="H44" s="27"/>
      <c r="I44" s="27"/>
      <c r="J44" s="27"/>
      <c r="K44" s="27"/>
      <c r="L44" s="27"/>
      <c r="N44" s="84"/>
    </row>
    <row r="45" spans="1:14" ht="12.75" customHeight="1">
      <c r="A45" s="6"/>
      <c r="B45" s="11" t="s">
        <v>19</v>
      </c>
      <c r="C45" s="11" t="s">
        <v>129</v>
      </c>
      <c r="D45" s="6"/>
      <c r="E45" s="6"/>
      <c r="F45" s="30">
        <f>+K45--295</f>
        <v>-210</v>
      </c>
      <c r="G45" s="58">
        <v>-184</v>
      </c>
      <c r="H45" s="58"/>
      <c r="I45" s="111">
        <f>(+F45-G45)/G45*100</f>
        <v>14.130434782608695</v>
      </c>
      <c r="J45" s="31"/>
      <c r="K45" s="30">
        <v>-505</v>
      </c>
      <c r="L45" s="58">
        <v>-375</v>
      </c>
      <c r="N45" s="84">
        <f>(+K45-L45)/L45*100</f>
        <v>34.66666666666667</v>
      </c>
    </row>
    <row r="46" spans="1:14" ht="7.5" customHeight="1">
      <c r="A46" s="6"/>
      <c r="B46" s="6"/>
      <c r="C46" s="6"/>
      <c r="D46" s="6"/>
      <c r="E46" s="6"/>
      <c r="F46" s="27"/>
      <c r="G46" s="27"/>
      <c r="H46" s="27"/>
      <c r="I46" s="27"/>
      <c r="J46" s="27"/>
      <c r="K46" s="27"/>
      <c r="L46" s="27"/>
      <c r="N46" s="84"/>
    </row>
    <row r="47" spans="1:14" ht="12.75" customHeight="1">
      <c r="A47" s="6"/>
      <c r="B47" s="11" t="s">
        <v>21</v>
      </c>
      <c r="C47" s="11" t="s">
        <v>25</v>
      </c>
      <c r="D47" s="6"/>
      <c r="E47" s="6"/>
      <c r="F47" s="26">
        <f>+K47--2952</f>
        <v>-3055</v>
      </c>
      <c r="G47" s="58">
        <v>-2875</v>
      </c>
      <c r="H47" s="58"/>
      <c r="I47" s="111">
        <f>(+F47-G47)/G47*100</f>
        <v>6.260869565217392</v>
      </c>
      <c r="J47" s="30"/>
      <c r="K47" s="26">
        <v>-6007</v>
      </c>
      <c r="L47" s="58">
        <v>-6004</v>
      </c>
      <c r="N47" s="89">
        <f>(+K47-L47)/L47*100</f>
        <v>0.049966688874083946</v>
      </c>
    </row>
    <row r="48" spans="1:14" ht="7.5" customHeight="1">
      <c r="A48" s="6"/>
      <c r="B48" s="11"/>
      <c r="C48" s="11"/>
      <c r="D48" s="6"/>
      <c r="E48" s="6"/>
      <c r="F48" s="26"/>
      <c r="G48" s="58"/>
      <c r="H48" s="58"/>
      <c r="I48" s="58"/>
      <c r="J48" s="30"/>
      <c r="K48" s="26"/>
      <c r="L48" s="58"/>
      <c r="N48" s="89"/>
    </row>
    <row r="49" spans="1:14" ht="12.75" customHeight="1">
      <c r="A49" s="6"/>
      <c r="B49" s="11" t="s">
        <v>26</v>
      </c>
      <c r="C49" s="11" t="s">
        <v>27</v>
      </c>
      <c r="D49" s="6"/>
      <c r="E49" s="6"/>
      <c r="F49" s="32">
        <f>+K49-0</f>
        <v>0</v>
      </c>
      <c r="G49" s="59">
        <f>+L49</f>
        <v>0</v>
      </c>
      <c r="H49" s="58"/>
      <c r="I49" s="112">
        <v>0</v>
      </c>
      <c r="J49" s="29"/>
      <c r="K49" s="32">
        <v>0</v>
      </c>
      <c r="L49" s="59">
        <v>0</v>
      </c>
      <c r="N49" s="85">
        <v>0</v>
      </c>
    </row>
    <row r="50" spans="1:12" ht="7.5" customHeight="1">
      <c r="A50" s="6"/>
      <c r="B50" s="6"/>
      <c r="C50" s="6"/>
      <c r="D50" s="6"/>
      <c r="E50" s="6"/>
      <c r="F50" s="27"/>
      <c r="G50" s="27"/>
      <c r="H50" s="27"/>
      <c r="I50" s="27"/>
      <c r="J50" s="27"/>
      <c r="K50" s="27"/>
      <c r="L50" s="27"/>
    </row>
    <row r="51" spans="1:12" ht="12.75" customHeight="1">
      <c r="A51" s="6"/>
      <c r="B51" s="11" t="s">
        <v>28</v>
      </c>
      <c r="C51" s="11" t="s">
        <v>130</v>
      </c>
      <c r="D51" s="6"/>
      <c r="E51" s="6"/>
      <c r="F51" s="27"/>
      <c r="G51" s="27"/>
      <c r="H51" s="27"/>
      <c r="I51" s="27"/>
      <c r="J51" s="27"/>
      <c r="K51" s="27"/>
      <c r="L51" s="27"/>
    </row>
    <row r="52" spans="1:14" ht="12.75" customHeight="1">
      <c r="A52" s="6"/>
      <c r="B52" s="6"/>
      <c r="C52" s="11" t="s">
        <v>29</v>
      </c>
      <c r="D52" s="6"/>
      <c r="E52" s="6"/>
      <c r="F52" s="30">
        <f>SUM(F43:F49)</f>
        <v>109430</v>
      </c>
      <c r="G52" s="30">
        <f>SUM(G43:G49)</f>
        <v>110673</v>
      </c>
      <c r="H52" s="30"/>
      <c r="I52" s="111">
        <f>(+F52-G52)/G52*100</f>
        <v>-1.123128495658381</v>
      </c>
      <c r="J52" s="30"/>
      <c r="K52" s="30">
        <f>SUM(K43:K49)</f>
        <v>215779</v>
      </c>
      <c r="L52" s="30">
        <f>SUM(L43:L49)</f>
        <v>209814</v>
      </c>
      <c r="N52" s="84">
        <f>(+K52-L52)/L52*100</f>
        <v>2.8429942711163223</v>
      </c>
    </row>
    <row r="53" spans="1:14" ht="7.5" customHeight="1">
      <c r="A53" s="6"/>
      <c r="B53" s="9"/>
      <c r="C53" s="9"/>
      <c r="D53" s="9"/>
      <c r="E53" s="9"/>
      <c r="F53" s="27"/>
      <c r="G53" s="27"/>
      <c r="H53" s="27"/>
      <c r="I53" s="27"/>
      <c r="J53" s="27"/>
      <c r="K53" s="27"/>
      <c r="L53" s="27"/>
      <c r="N53" s="84"/>
    </row>
    <row r="54" spans="1:14" ht="12.75" customHeight="1">
      <c r="A54" s="6"/>
      <c r="B54" s="11" t="s">
        <v>30</v>
      </c>
      <c r="C54" s="11" t="s">
        <v>131</v>
      </c>
      <c r="D54" s="9"/>
      <c r="E54" s="9"/>
      <c r="F54" s="27"/>
      <c r="J54" s="27"/>
      <c r="K54" s="27"/>
      <c r="L54" s="27"/>
      <c r="N54" s="84"/>
    </row>
    <row r="55" spans="1:14" ht="12.75" customHeight="1">
      <c r="A55" s="9"/>
      <c r="B55" s="9"/>
      <c r="C55" s="11" t="s">
        <v>132</v>
      </c>
      <c r="D55" s="9"/>
      <c r="E55" s="9"/>
      <c r="F55" s="33">
        <f>+K55-0</f>
        <v>-1</v>
      </c>
      <c r="G55" s="59">
        <v>-2</v>
      </c>
      <c r="H55" s="58"/>
      <c r="I55" s="112">
        <f>(+F55-G55)/G55*100</f>
        <v>-50</v>
      </c>
      <c r="J55" s="26"/>
      <c r="K55" s="33">
        <v>-1</v>
      </c>
      <c r="L55" s="59">
        <v>-3</v>
      </c>
      <c r="N55" s="85">
        <f>(+K55-L55)/L55*100</f>
        <v>-66.66666666666666</v>
      </c>
    </row>
    <row r="56" spans="1:12" ht="15">
      <c r="A56" s="9"/>
      <c r="B56" s="9"/>
      <c r="C56" s="9"/>
      <c r="D56" s="9"/>
      <c r="E56" s="9"/>
      <c r="F56" s="27"/>
      <c r="G56" s="27"/>
      <c r="H56" s="27"/>
      <c r="I56" s="27"/>
      <c r="J56" s="27"/>
      <c r="K56" s="27"/>
      <c r="L56" s="27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N67" s="121" t="s">
        <v>116</v>
      </c>
    </row>
    <row r="68" spans="1:12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2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3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9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9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">
      <c r="A79" s="53" t="s">
        <v>91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9"/>
    </row>
    <row r="80" spans="1:12" ht="15">
      <c r="A80" s="54" t="str">
        <f>+A20</f>
        <v>UNAUDITED 2ND QUARTER REPORT ON CONSOLIDATED RESULTS 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9"/>
    </row>
    <row r="81" spans="1:12" ht="15">
      <c r="A81" s="55" t="str">
        <f>+A21</f>
        <v>FOR THE FINANCIAL PERIOD ENDED 31 OCTOBER 2001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9"/>
    </row>
    <row r="82" spans="1:12" ht="9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53" t="s">
        <v>32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9.75" customHeight="1">
      <c r="A84" s="9"/>
      <c r="B84" s="9"/>
      <c r="C84" s="9"/>
      <c r="D84" s="9"/>
      <c r="E84" s="9"/>
      <c r="F84" s="9"/>
      <c r="G84" s="9"/>
      <c r="H84" s="106"/>
      <c r="I84" s="106"/>
      <c r="J84" s="9"/>
      <c r="K84" s="9"/>
      <c r="L84" s="9"/>
    </row>
    <row r="85" spans="1:14" ht="15">
      <c r="A85" s="6"/>
      <c r="B85" s="6"/>
      <c r="C85" s="6"/>
      <c r="D85" s="6"/>
      <c r="E85" s="6"/>
      <c r="F85" s="56" t="s">
        <v>7</v>
      </c>
      <c r="G85" s="13"/>
      <c r="H85" s="104"/>
      <c r="I85" s="107"/>
      <c r="J85" s="9"/>
      <c r="K85" s="150" t="s">
        <v>88</v>
      </c>
      <c r="L85" s="151"/>
      <c r="M85" s="151"/>
      <c r="N85" s="152"/>
    </row>
    <row r="86" spans="1:14" ht="15">
      <c r="A86" s="6"/>
      <c r="B86" s="6"/>
      <c r="C86" s="6"/>
      <c r="D86" s="6"/>
      <c r="E86" s="6"/>
      <c r="F86" s="14" t="s">
        <v>8</v>
      </c>
      <c r="G86" s="15" t="s">
        <v>9</v>
      </c>
      <c r="H86" s="15"/>
      <c r="I86" s="108"/>
      <c r="J86" s="15"/>
      <c r="K86" s="77" t="s">
        <v>8</v>
      </c>
      <c r="L86" s="15" t="s">
        <v>9</v>
      </c>
      <c r="M86" s="66"/>
      <c r="N86" s="78"/>
    </row>
    <row r="87" spans="1:14" ht="15">
      <c r="A87" s="6"/>
      <c r="B87" s="6"/>
      <c r="C87" s="6"/>
      <c r="D87" s="6"/>
      <c r="E87" s="6"/>
      <c r="F87" s="14" t="s">
        <v>10</v>
      </c>
      <c r="G87" s="15" t="s">
        <v>10</v>
      </c>
      <c r="H87" s="15"/>
      <c r="I87" s="108"/>
      <c r="J87" s="15"/>
      <c r="K87" s="77" t="s">
        <v>10</v>
      </c>
      <c r="L87" s="15" t="s">
        <v>10</v>
      </c>
      <c r="M87" s="66"/>
      <c r="N87" s="78"/>
    </row>
    <row r="88" spans="1:14" ht="15">
      <c r="A88" s="6"/>
      <c r="B88" s="6"/>
      <c r="C88" s="6"/>
      <c r="D88" s="6"/>
      <c r="E88" s="6"/>
      <c r="F88" s="14" t="s">
        <v>11</v>
      </c>
      <c r="G88" s="15" t="s">
        <v>12</v>
      </c>
      <c r="H88" s="15"/>
      <c r="I88" s="108"/>
      <c r="J88" s="15"/>
      <c r="K88" s="77" t="s">
        <v>13</v>
      </c>
      <c r="L88" s="15" t="s">
        <v>12</v>
      </c>
      <c r="M88" s="66"/>
      <c r="N88" s="78"/>
    </row>
    <row r="89" spans="1:14" ht="15">
      <c r="A89" s="6"/>
      <c r="B89" s="6"/>
      <c r="C89" s="6"/>
      <c r="D89" s="6"/>
      <c r="E89" s="6"/>
      <c r="F89" s="16"/>
      <c r="G89" s="15" t="s">
        <v>14</v>
      </c>
      <c r="H89" s="15"/>
      <c r="I89" s="108"/>
      <c r="J89" s="15"/>
      <c r="K89" s="71"/>
      <c r="L89" s="15" t="s">
        <v>14</v>
      </c>
      <c r="M89" s="66"/>
      <c r="N89" s="78"/>
    </row>
    <row r="90" spans="1:14" ht="15">
      <c r="A90" s="6"/>
      <c r="B90" s="6"/>
      <c r="C90" s="6"/>
      <c r="D90" s="6"/>
      <c r="E90" s="6"/>
      <c r="F90" s="16"/>
      <c r="G90" s="15" t="s">
        <v>11</v>
      </c>
      <c r="H90" s="15"/>
      <c r="I90" s="108"/>
      <c r="J90" s="15"/>
      <c r="K90" s="71"/>
      <c r="L90" s="15" t="s">
        <v>15</v>
      </c>
      <c r="M90" s="66"/>
      <c r="N90" s="78"/>
    </row>
    <row r="91" spans="1:14" ht="15">
      <c r="A91" s="6"/>
      <c r="B91" s="6"/>
      <c r="C91" s="6"/>
      <c r="D91" s="6"/>
      <c r="E91" s="6"/>
      <c r="F91" s="17" t="str">
        <f>+F31</f>
        <v>31/10/2001</v>
      </c>
      <c r="G91" s="76" t="str">
        <f>+G31</f>
        <v>31/10/2000</v>
      </c>
      <c r="H91" s="76"/>
      <c r="I91" s="80" t="s">
        <v>85</v>
      </c>
      <c r="J91" s="15"/>
      <c r="K91" s="79" t="str">
        <f>+K31</f>
        <v>31/10/2001</v>
      </c>
      <c r="L91" s="76" t="str">
        <f>+L31</f>
        <v>31/10/2000</v>
      </c>
      <c r="M91" s="66"/>
      <c r="N91" s="80" t="s">
        <v>85</v>
      </c>
    </row>
    <row r="92" spans="1:14" ht="15">
      <c r="A92" s="6"/>
      <c r="B92" s="6"/>
      <c r="C92" s="6"/>
      <c r="D92" s="6"/>
      <c r="E92" s="6"/>
      <c r="F92" s="18" t="s">
        <v>16</v>
      </c>
      <c r="G92" s="109" t="s">
        <v>16</v>
      </c>
      <c r="H92" s="82"/>
      <c r="I92" s="83" t="s">
        <v>86</v>
      </c>
      <c r="J92" s="15"/>
      <c r="K92" s="81" t="s">
        <v>16</v>
      </c>
      <c r="L92" s="82" t="s">
        <v>16</v>
      </c>
      <c r="M92" s="69"/>
      <c r="N92" s="83" t="s">
        <v>86</v>
      </c>
    </row>
    <row r="93" spans="1:12" ht="7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2.75" customHeight="1">
      <c r="A94" s="9"/>
      <c r="B94" s="19" t="s">
        <v>33</v>
      </c>
      <c r="C94" s="19" t="s">
        <v>130</v>
      </c>
      <c r="D94" s="2"/>
      <c r="E94" s="2"/>
      <c r="F94" s="34"/>
      <c r="G94" s="34"/>
      <c r="H94" s="34"/>
      <c r="I94" s="34"/>
      <c r="J94" s="34"/>
      <c r="K94" s="34"/>
      <c r="L94" s="34"/>
    </row>
    <row r="95" spans="1:14" ht="12.75" customHeight="1">
      <c r="A95" s="9"/>
      <c r="B95" s="3"/>
      <c r="C95" s="19" t="s">
        <v>29</v>
      </c>
      <c r="D95" s="2"/>
      <c r="E95" s="2"/>
      <c r="F95" s="35">
        <f>F52+F55</f>
        <v>109429</v>
      </c>
      <c r="G95" s="35">
        <f>G52+G55</f>
        <v>110671</v>
      </c>
      <c r="H95" s="35"/>
      <c r="I95" s="111">
        <f>(+F95-G95)/G95*100</f>
        <v>-1.122245213289841</v>
      </c>
      <c r="J95" s="35"/>
      <c r="K95" s="35">
        <f>K52+K55</f>
        <v>215778</v>
      </c>
      <c r="L95" s="58">
        <f>+L52+L55</f>
        <v>209811</v>
      </c>
      <c r="N95" s="84">
        <f>(+K95-L95)/L95*100</f>
        <v>2.8439881607732675</v>
      </c>
    </row>
    <row r="96" spans="1:14" ht="8.25" customHeight="1">
      <c r="A96" s="9"/>
      <c r="B96" s="3"/>
      <c r="C96" s="3"/>
      <c r="D96" s="3"/>
      <c r="E96" s="3"/>
      <c r="F96" s="36"/>
      <c r="G96" s="36"/>
      <c r="H96" s="36"/>
      <c r="I96" s="36"/>
      <c r="J96" s="36"/>
      <c r="K96" s="36"/>
      <c r="L96" s="36"/>
      <c r="N96" s="84"/>
    </row>
    <row r="97" spans="1:14" ht="12.75" customHeight="1">
      <c r="A97" s="9"/>
      <c r="B97" s="19" t="s">
        <v>34</v>
      </c>
      <c r="C97" s="19" t="s">
        <v>133</v>
      </c>
      <c r="D97" s="3"/>
      <c r="E97" s="3"/>
      <c r="F97" s="37">
        <f>+K97--33154</f>
        <v>-34365</v>
      </c>
      <c r="G97" s="59">
        <v>-40853</v>
      </c>
      <c r="H97" s="58"/>
      <c r="I97" s="112">
        <f>(+F97-G97)/G97*100</f>
        <v>-15.881330624433945</v>
      </c>
      <c r="J97" s="38"/>
      <c r="K97" s="37">
        <f>-64864-2655</f>
        <v>-67519</v>
      </c>
      <c r="L97" s="59">
        <v>-68354</v>
      </c>
      <c r="N97" s="85">
        <f>(+K97-L97)/L97*100</f>
        <v>-1.22158176551482</v>
      </c>
    </row>
    <row r="98" spans="1:14" ht="8.2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N98" s="84"/>
    </row>
    <row r="99" spans="1:14" ht="12.75" customHeight="1">
      <c r="A99" s="11" t="s">
        <v>22</v>
      </c>
      <c r="B99" s="11" t="s">
        <v>35</v>
      </c>
      <c r="C99" s="11" t="s">
        <v>134</v>
      </c>
      <c r="D99" s="9"/>
      <c r="E99" s="9"/>
      <c r="F99" s="9"/>
      <c r="G99" s="9"/>
      <c r="H99" s="9"/>
      <c r="I99" s="9"/>
      <c r="J99" s="9"/>
      <c r="K99" s="9"/>
      <c r="L99" s="9"/>
      <c r="N99" s="84"/>
    </row>
    <row r="100" spans="1:14" ht="12.75" customHeight="1">
      <c r="A100" s="9"/>
      <c r="B100" s="9"/>
      <c r="C100" s="11" t="s">
        <v>36</v>
      </c>
      <c r="D100" s="9"/>
      <c r="E100" s="9"/>
      <c r="F100" s="30">
        <f>F95+F97</f>
        <v>75064</v>
      </c>
      <c r="G100" s="30">
        <f>G95+G97</f>
        <v>69818</v>
      </c>
      <c r="H100" s="30"/>
      <c r="I100" s="111">
        <f>(+F100-G100)/G100*100</f>
        <v>7.513821650577215</v>
      </c>
      <c r="J100" s="30"/>
      <c r="K100" s="30">
        <f>K95+K97</f>
        <v>148259</v>
      </c>
      <c r="L100" s="58">
        <f>+L95+L97</f>
        <v>141457</v>
      </c>
      <c r="N100" s="84">
        <f>(+K100-L100)/L100*100</f>
        <v>4.808528386718225</v>
      </c>
    </row>
    <row r="101" spans="1:14" ht="8.25" customHeight="1">
      <c r="A101" s="9"/>
      <c r="B101" s="9"/>
      <c r="C101" s="9"/>
      <c r="D101" s="9"/>
      <c r="E101" s="9"/>
      <c r="F101" s="27"/>
      <c r="G101" s="27"/>
      <c r="H101" s="27"/>
      <c r="I101" s="27"/>
      <c r="J101" s="27"/>
      <c r="K101" s="27"/>
      <c r="L101" s="27"/>
      <c r="N101" s="84"/>
    </row>
    <row r="102" spans="1:14" ht="12.75" customHeight="1">
      <c r="A102" s="9"/>
      <c r="B102" s="9"/>
      <c r="C102" s="11" t="s">
        <v>37</v>
      </c>
      <c r="D102" s="9"/>
      <c r="E102" s="9"/>
      <c r="F102" s="26">
        <f>+K102-4336</f>
        <v>-460</v>
      </c>
      <c r="G102" s="58">
        <v>7432</v>
      </c>
      <c r="H102" s="58"/>
      <c r="I102" s="111">
        <f>(+F102-G102)/G102*100</f>
        <v>-106.18945102260496</v>
      </c>
      <c r="J102" s="29"/>
      <c r="K102" s="26">
        <v>3876</v>
      </c>
      <c r="L102" s="58">
        <v>8546</v>
      </c>
      <c r="M102" s="66"/>
      <c r="N102" s="89">
        <f>(+K102-L102)/L102*100</f>
        <v>-54.64544816288323</v>
      </c>
    </row>
    <row r="103" spans="1:14" ht="12.75" customHeight="1">
      <c r="A103" s="9"/>
      <c r="B103" s="9"/>
      <c r="C103" s="9"/>
      <c r="D103" s="9"/>
      <c r="E103" s="9"/>
      <c r="F103" s="27"/>
      <c r="G103" s="27"/>
      <c r="H103" s="27"/>
      <c r="I103" s="27"/>
      <c r="J103" s="27"/>
      <c r="K103" s="27"/>
      <c r="L103" s="27"/>
      <c r="N103" s="84"/>
    </row>
    <row r="104" spans="1:14" ht="12.75" customHeight="1">
      <c r="A104" s="9"/>
      <c r="B104" s="9" t="s">
        <v>38</v>
      </c>
      <c r="C104" s="9" t="s">
        <v>139</v>
      </c>
      <c r="D104" s="9"/>
      <c r="E104" s="9"/>
      <c r="F104" s="27"/>
      <c r="G104" s="27"/>
      <c r="H104" s="27"/>
      <c r="I104" s="27"/>
      <c r="J104" s="27"/>
      <c r="K104" s="27"/>
      <c r="L104" s="27"/>
      <c r="N104" s="84"/>
    </row>
    <row r="105" spans="1:14" ht="12.75" customHeight="1">
      <c r="A105" s="9"/>
      <c r="B105" s="9"/>
      <c r="C105" s="9" t="s">
        <v>140</v>
      </c>
      <c r="D105" s="9"/>
      <c r="E105" s="9"/>
      <c r="F105" s="122" t="s">
        <v>141</v>
      </c>
      <c r="G105" s="122" t="s">
        <v>141</v>
      </c>
      <c r="H105" s="27"/>
      <c r="I105" s="122" t="s">
        <v>141</v>
      </c>
      <c r="J105" s="27"/>
      <c r="K105" s="122" t="s">
        <v>141</v>
      </c>
      <c r="L105" s="122" t="s">
        <v>141</v>
      </c>
      <c r="N105" s="122" t="s">
        <v>141</v>
      </c>
    </row>
    <row r="106" spans="1:14" ht="8.25" customHeight="1">
      <c r="A106" s="9"/>
      <c r="B106" s="9"/>
      <c r="C106" s="9"/>
      <c r="D106" s="9"/>
      <c r="E106" s="9"/>
      <c r="F106" s="27"/>
      <c r="G106" s="27"/>
      <c r="H106" s="27"/>
      <c r="I106" s="27"/>
      <c r="J106" s="27"/>
      <c r="K106" s="27"/>
      <c r="L106" s="27"/>
      <c r="N106" s="84"/>
    </row>
    <row r="107" spans="1:12" ht="12.75" customHeight="1">
      <c r="A107" s="9"/>
      <c r="B107" s="11" t="s">
        <v>39</v>
      </c>
      <c r="C107" s="11" t="s">
        <v>135</v>
      </c>
      <c r="D107" s="9"/>
      <c r="E107" s="9"/>
      <c r="F107" s="27"/>
      <c r="G107" s="27"/>
      <c r="H107" s="27"/>
      <c r="I107" s="27"/>
      <c r="J107" s="27"/>
      <c r="K107" s="27"/>
      <c r="L107" s="27"/>
    </row>
    <row r="108" spans="1:5" ht="12.75" customHeight="1">
      <c r="A108" s="9"/>
      <c r="B108" s="9"/>
      <c r="C108" s="11" t="s">
        <v>136</v>
      </c>
      <c r="D108" s="9"/>
      <c r="E108" s="9"/>
    </row>
    <row r="109" spans="1:14" ht="12.75" customHeight="1">
      <c r="A109" s="9"/>
      <c r="B109" s="9"/>
      <c r="C109" s="11" t="s">
        <v>137</v>
      </c>
      <c r="D109" s="9"/>
      <c r="E109" s="9"/>
      <c r="F109" s="30">
        <f>F100+F102</f>
        <v>74604</v>
      </c>
      <c r="G109" s="30">
        <f>G100+G102</f>
        <v>77250</v>
      </c>
      <c r="H109" s="30"/>
      <c r="I109" s="111">
        <f>(+F109-G109)/G109*100</f>
        <v>-3.425242718446602</v>
      </c>
      <c r="J109" s="30"/>
      <c r="K109" s="30">
        <f>K100+K102</f>
        <v>152135</v>
      </c>
      <c r="L109" s="58">
        <f>+L100+L102</f>
        <v>150003</v>
      </c>
      <c r="N109" s="84">
        <f>(+K109-L109)/L109*100</f>
        <v>1.4213049072351887</v>
      </c>
    </row>
    <row r="110" spans="1:12" ht="7.5" customHeight="1">
      <c r="A110" s="9"/>
      <c r="B110" s="9"/>
      <c r="C110" s="9"/>
      <c r="D110" s="9"/>
      <c r="E110" s="9"/>
      <c r="F110" s="27"/>
      <c r="G110" s="27"/>
      <c r="H110" s="27"/>
      <c r="I110" s="27"/>
      <c r="J110" s="27"/>
      <c r="K110" s="27"/>
      <c r="L110" s="27"/>
    </row>
    <row r="111" spans="1:14" ht="12.75" customHeight="1">
      <c r="A111" s="9"/>
      <c r="B111" s="11" t="s">
        <v>43</v>
      </c>
      <c r="C111" s="11" t="s">
        <v>40</v>
      </c>
      <c r="D111" s="9"/>
      <c r="E111" s="9"/>
      <c r="F111" s="31">
        <v>0</v>
      </c>
      <c r="G111" s="58">
        <f>+L111</f>
        <v>0</v>
      </c>
      <c r="H111" s="58"/>
      <c r="I111" s="58">
        <v>0</v>
      </c>
      <c r="J111" s="31"/>
      <c r="K111" s="31">
        <v>0</v>
      </c>
      <c r="L111" s="58">
        <v>0</v>
      </c>
      <c r="N111" s="89">
        <v>0</v>
      </c>
    </row>
    <row r="112" spans="1:14" ht="8.25" customHeight="1">
      <c r="A112" s="9"/>
      <c r="B112" s="9"/>
      <c r="C112" s="9"/>
      <c r="D112" s="9"/>
      <c r="E112" s="9"/>
      <c r="F112" s="27"/>
      <c r="G112" s="27"/>
      <c r="H112" s="27"/>
      <c r="I112" s="27"/>
      <c r="J112" s="27"/>
      <c r="K112" s="27"/>
      <c r="L112" s="27"/>
      <c r="N112" s="86"/>
    </row>
    <row r="113" spans="1:14" ht="12.75" customHeight="1">
      <c r="A113" s="9"/>
      <c r="B113" s="9"/>
      <c r="C113" s="11" t="s">
        <v>37</v>
      </c>
      <c r="D113" s="9"/>
      <c r="E113" s="9"/>
      <c r="F113" s="31">
        <v>0</v>
      </c>
      <c r="G113" s="58">
        <f>+L113</f>
        <v>0</v>
      </c>
      <c r="H113" s="58"/>
      <c r="I113" s="58">
        <v>0</v>
      </c>
      <c r="J113" s="31"/>
      <c r="K113" s="31">
        <v>0</v>
      </c>
      <c r="L113" s="58">
        <v>0</v>
      </c>
      <c r="N113" s="89">
        <v>0</v>
      </c>
    </row>
    <row r="114" spans="1:14" ht="7.5" customHeight="1">
      <c r="A114" s="9"/>
      <c r="B114" s="9"/>
      <c r="C114" s="9"/>
      <c r="D114" s="9"/>
      <c r="E114" s="9"/>
      <c r="F114" s="27"/>
      <c r="G114" s="27"/>
      <c r="H114" s="27"/>
      <c r="I114" s="27"/>
      <c r="J114" s="27"/>
      <c r="K114" s="27"/>
      <c r="L114" s="27"/>
      <c r="N114" s="86"/>
    </row>
    <row r="115" spans="1:14" ht="12.75" customHeight="1">
      <c r="A115" s="9"/>
      <c r="B115" s="9"/>
      <c r="C115" s="23" t="s">
        <v>41</v>
      </c>
      <c r="D115" s="9"/>
      <c r="E115" s="9"/>
      <c r="F115" s="27"/>
      <c r="G115" s="27"/>
      <c r="H115" s="27"/>
      <c r="I115" s="27"/>
      <c r="J115" s="27"/>
      <c r="K115" s="27"/>
      <c r="L115" s="27"/>
      <c r="N115" s="86"/>
    </row>
    <row r="116" spans="1:14" ht="12.75" customHeight="1">
      <c r="A116" s="9"/>
      <c r="B116" s="9"/>
      <c r="C116" s="23" t="s">
        <v>42</v>
      </c>
      <c r="D116" s="9"/>
      <c r="E116" s="9"/>
      <c r="F116" s="32">
        <v>0</v>
      </c>
      <c r="G116" s="59">
        <f>+L116</f>
        <v>0</v>
      </c>
      <c r="H116" s="58"/>
      <c r="I116" s="59">
        <v>0</v>
      </c>
      <c r="J116" s="29"/>
      <c r="K116" s="32">
        <v>0</v>
      </c>
      <c r="L116" s="59">
        <v>0</v>
      </c>
      <c r="N116" s="85">
        <v>0</v>
      </c>
    </row>
    <row r="117" spans="1:14" ht="7.5" customHeight="1">
      <c r="A117" s="9"/>
      <c r="B117" s="9"/>
      <c r="C117" s="9"/>
      <c r="D117" s="9"/>
      <c r="E117" s="9"/>
      <c r="F117" s="27"/>
      <c r="G117" s="27"/>
      <c r="H117" s="27"/>
      <c r="I117" s="27"/>
      <c r="J117" s="27"/>
      <c r="K117" s="27"/>
      <c r="L117" s="27"/>
      <c r="N117" s="86"/>
    </row>
    <row r="118" spans="1:12" ht="12.75" customHeight="1">
      <c r="A118" s="9"/>
      <c r="B118" s="11" t="s">
        <v>142</v>
      </c>
      <c r="C118" s="11" t="s">
        <v>138</v>
      </c>
      <c r="D118" s="9"/>
      <c r="E118" s="9"/>
      <c r="F118" s="27"/>
      <c r="G118" s="27"/>
      <c r="H118" s="27"/>
      <c r="I118" s="27"/>
      <c r="J118" s="27"/>
      <c r="K118" s="27"/>
      <c r="L118" s="27"/>
    </row>
    <row r="119" spans="1:14" ht="12.75" customHeight="1" thickBot="1">
      <c r="A119" s="9"/>
      <c r="B119" s="9"/>
      <c r="C119" s="23" t="s">
        <v>44</v>
      </c>
      <c r="D119" s="9"/>
      <c r="E119" s="9"/>
      <c r="F119" s="25">
        <f>SUM(F109:F116)</f>
        <v>74604</v>
      </c>
      <c r="G119" s="25">
        <f>SUM(G109:G116)</f>
        <v>77250</v>
      </c>
      <c r="H119" s="26"/>
      <c r="I119" s="110">
        <f>(+F119-G119)/G119*100</f>
        <v>-3.425242718446602</v>
      </c>
      <c r="J119" s="26"/>
      <c r="K119" s="25">
        <f>SUM(K109:K116)</f>
        <v>152135</v>
      </c>
      <c r="L119" s="60">
        <f>SUM(L109:L116)</f>
        <v>150003</v>
      </c>
      <c r="N119" s="88">
        <f>(+K119-L119)/L119*100</f>
        <v>1.4213049072351887</v>
      </c>
    </row>
    <row r="120" spans="1:12" ht="8.25" customHeight="1" thickTop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 customHeight="1">
      <c r="A121" s="11" t="s">
        <v>45</v>
      </c>
      <c r="B121" s="11" t="s">
        <v>18</v>
      </c>
      <c r="C121" s="11" t="s">
        <v>143</v>
      </c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 customHeight="1">
      <c r="A122" s="11"/>
      <c r="B122" s="11"/>
      <c r="C122" s="11" t="s">
        <v>144</v>
      </c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 customHeight="1">
      <c r="A123" s="11"/>
      <c r="B123" s="11"/>
      <c r="C123" s="11" t="s">
        <v>145</v>
      </c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8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4" ht="12.75" customHeight="1">
      <c r="A125" s="9"/>
      <c r="B125" s="9"/>
      <c r="C125" s="23" t="s">
        <v>146</v>
      </c>
      <c r="D125" s="9"/>
      <c r="E125" s="9"/>
      <c r="F125" s="123"/>
      <c r="G125" s="123"/>
      <c r="H125" s="124"/>
      <c r="I125" s="123"/>
      <c r="J125" s="124"/>
      <c r="K125" s="123"/>
      <c r="L125" s="123"/>
      <c r="M125" s="66"/>
      <c r="N125" s="125"/>
    </row>
    <row r="126" spans="1:12" ht="12.75" customHeight="1">
      <c r="A126" s="9"/>
      <c r="B126" s="9"/>
      <c r="C126" s="11" t="s">
        <v>208</v>
      </c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2.75" customHeight="1">
      <c r="A127" s="9"/>
      <c r="B127" s="9"/>
      <c r="C127" s="23" t="s">
        <v>209</v>
      </c>
      <c r="D127" s="9"/>
      <c r="E127" s="9"/>
      <c r="F127" s="9"/>
      <c r="G127" s="9"/>
      <c r="H127" s="9"/>
      <c r="I127" s="9"/>
      <c r="J127" s="9"/>
      <c r="K127" s="9"/>
      <c r="L127" s="9"/>
    </row>
    <row r="128" spans="1:14" ht="12.75" customHeight="1" thickBot="1">
      <c r="A128" s="9"/>
      <c r="B128" s="9"/>
      <c r="C128" s="11" t="s">
        <v>147</v>
      </c>
      <c r="D128" s="9"/>
      <c r="E128" s="9"/>
      <c r="F128" s="147">
        <f>+F119/557668*100</f>
        <v>13.377852055344757</v>
      </c>
      <c r="G128" s="128">
        <v>13.52</v>
      </c>
      <c r="H128" s="126"/>
      <c r="I128" s="146">
        <f>(+F128-G128)/G128*100</f>
        <v>-1.0513901231896634</v>
      </c>
      <c r="J128" s="9"/>
      <c r="K128" s="147">
        <f>+K119/557668*100</f>
        <v>27.280568366841923</v>
      </c>
      <c r="L128" s="128">
        <f>+L119/571265*100</f>
        <v>26.258041364340546</v>
      </c>
      <c r="M128" s="127"/>
      <c r="N128" s="148">
        <f>(+K128-L128)/L128*100</f>
        <v>3.894148037598909</v>
      </c>
    </row>
    <row r="129" spans="1:5" ht="12.75" customHeight="1" thickTop="1">
      <c r="A129" s="9"/>
      <c r="B129" s="9"/>
      <c r="D129" s="9"/>
      <c r="E129" s="9"/>
    </row>
    <row r="130" spans="1:14" ht="8.25" customHeight="1">
      <c r="A130" s="9"/>
      <c r="B130" s="9"/>
      <c r="C130" s="9"/>
      <c r="D130" s="9"/>
      <c r="E130" s="9"/>
      <c r="F130" s="27"/>
      <c r="G130" s="27"/>
      <c r="H130" s="27"/>
      <c r="I130" s="27"/>
      <c r="J130" s="9"/>
      <c r="K130" s="27"/>
      <c r="L130" s="27"/>
      <c r="N130" s="87"/>
    </row>
    <row r="131" spans="1:14" ht="12.75" customHeight="1">
      <c r="A131" s="9"/>
      <c r="B131" s="9"/>
      <c r="C131" s="23" t="s">
        <v>210</v>
      </c>
      <c r="D131" s="9"/>
      <c r="E131" s="9"/>
      <c r="F131" s="27"/>
      <c r="G131" s="27"/>
      <c r="H131" s="27"/>
      <c r="I131" s="27"/>
      <c r="J131" s="9"/>
      <c r="K131" s="27"/>
      <c r="L131" s="27"/>
      <c r="N131" s="87"/>
    </row>
    <row r="132" spans="1:14" ht="12.75" customHeight="1">
      <c r="A132" s="9"/>
      <c r="B132" s="9"/>
      <c r="C132" s="23" t="s">
        <v>211</v>
      </c>
      <c r="D132" s="9"/>
      <c r="E132" s="9"/>
      <c r="F132" s="27"/>
      <c r="G132" s="27"/>
      <c r="H132" s="27"/>
      <c r="I132" s="27"/>
      <c r="J132" s="9"/>
      <c r="K132" s="27"/>
      <c r="L132" s="27"/>
      <c r="N132" s="87"/>
    </row>
    <row r="133" spans="1:14" ht="12.75" customHeight="1" thickBot="1">
      <c r="A133" s="9"/>
      <c r="B133" s="9"/>
      <c r="C133" s="11" t="s">
        <v>90</v>
      </c>
      <c r="D133" s="9"/>
      <c r="E133" s="9"/>
      <c r="F133" s="95">
        <f>+F119/557668*100</f>
        <v>13.377852055344757</v>
      </c>
      <c r="G133" s="95">
        <v>13.16</v>
      </c>
      <c r="H133" s="105"/>
      <c r="I133" s="146">
        <f>(+F133-G133)/G133*100</f>
        <v>1.6554107548993688</v>
      </c>
      <c r="K133" s="95">
        <f>+K119/557668*100</f>
        <v>27.280568366841923</v>
      </c>
      <c r="L133" s="95">
        <v>25.56</v>
      </c>
      <c r="N133" s="88">
        <f>(+K133-L133)/L133*100</f>
        <v>6.731488133184367</v>
      </c>
    </row>
    <row r="134" spans="1:12" ht="12.75" customHeight="1" thickTop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 customHeight="1">
      <c r="A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 customHeight="1">
      <c r="A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ht="12.75" customHeight="1">
      <c r="A137" s="9"/>
    </row>
    <row r="138" spans="1:4" ht="12.75" customHeight="1">
      <c r="A138" s="9"/>
      <c r="D138" s="3"/>
    </row>
    <row r="139" ht="12.75" customHeight="1">
      <c r="A139" s="9"/>
    </row>
    <row r="140" ht="12.75" customHeight="1">
      <c r="A140" s="9"/>
    </row>
    <row r="141" ht="15">
      <c r="A141" s="9"/>
    </row>
    <row r="142" spans="1:14" ht="15">
      <c r="A142" s="9"/>
      <c r="N142" s="121" t="s">
        <v>31</v>
      </c>
    </row>
  </sheetData>
  <mergeCells count="2">
    <mergeCell ref="K85:N85"/>
    <mergeCell ref="K25:N25"/>
  </mergeCells>
  <printOptions/>
  <pageMargins left="0.6" right="0.24" top="0.25" bottom="0.25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2"/>
  <sheetViews>
    <sheetView workbookViewId="0" topLeftCell="A311">
      <selection activeCell="F266" sqref="F266"/>
    </sheetView>
  </sheetViews>
  <sheetFormatPr defaultColWidth="9.33203125" defaultRowHeight="12.75"/>
  <cols>
    <col min="1" max="1" width="7.33203125" style="0" customWidth="1"/>
    <col min="2" max="2" width="8.83203125" style="0" customWidth="1"/>
    <col min="3" max="3" width="7.83203125" style="0" customWidth="1"/>
    <col min="4" max="4" width="8.33203125" style="0" customWidth="1"/>
    <col min="5" max="5" width="7.66015625" style="0" customWidth="1"/>
    <col min="6" max="6" width="11.83203125" style="0" customWidth="1"/>
    <col min="8" max="8" width="13" style="0" customWidth="1"/>
    <col min="9" max="9" width="10.83203125" style="0" customWidth="1"/>
    <col min="10" max="10" width="11.83203125" style="0" customWidth="1"/>
    <col min="11" max="11" width="11.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53" t="s">
        <v>91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54" t="s">
        <v>229</v>
      </c>
      <c r="B7" s="3"/>
      <c r="C7" s="3"/>
      <c r="D7" s="3"/>
      <c r="E7" s="3"/>
      <c r="F7" s="3"/>
      <c r="G7" s="3"/>
      <c r="H7" s="3"/>
      <c r="I7" s="9"/>
      <c r="J7" s="9"/>
    </row>
    <row r="8" spans="1:10" ht="15">
      <c r="A8" s="55" t="s">
        <v>205</v>
      </c>
      <c r="B8" s="3"/>
      <c r="C8" s="3"/>
      <c r="D8" s="3"/>
      <c r="E8" s="3"/>
      <c r="F8" s="3"/>
      <c r="G8" s="3"/>
      <c r="H8" s="3"/>
      <c r="I8" s="9"/>
      <c r="J8" s="9"/>
    </row>
    <row r="9" spans="1:10" ht="12" customHeight="1">
      <c r="A9" s="3"/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53" t="s">
        <v>74</v>
      </c>
      <c r="B10" s="3"/>
      <c r="C10" s="3"/>
      <c r="D10" s="3"/>
      <c r="E10" s="3"/>
      <c r="F10" s="3"/>
      <c r="G10" s="3"/>
      <c r="H10" s="3"/>
      <c r="I10" s="9"/>
      <c r="J10" s="9"/>
    </row>
    <row r="11" spans="1:10" ht="12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>
      <c r="A12" s="11" t="s">
        <v>17</v>
      </c>
      <c r="B12" s="11" t="s">
        <v>177</v>
      </c>
      <c r="C12" s="6"/>
      <c r="D12" s="6"/>
      <c r="E12" s="6"/>
      <c r="F12" s="6"/>
      <c r="G12" s="6"/>
      <c r="H12" s="6"/>
      <c r="I12" s="6"/>
      <c r="J12" s="6"/>
    </row>
    <row r="13" spans="1:10" ht="15">
      <c r="A13" s="11"/>
      <c r="B13" s="11" t="s">
        <v>236</v>
      </c>
      <c r="C13" s="6"/>
      <c r="D13" s="6"/>
      <c r="E13" s="6"/>
      <c r="F13" s="6"/>
      <c r="G13" s="6"/>
      <c r="H13" s="6"/>
      <c r="I13" s="6"/>
      <c r="J13" s="6"/>
    </row>
    <row r="14" spans="1:10" ht="15">
      <c r="A14" s="11"/>
      <c r="B14" s="11" t="s">
        <v>237</v>
      </c>
      <c r="C14" s="6"/>
      <c r="D14" s="6"/>
      <c r="E14" s="6"/>
      <c r="F14" s="6"/>
      <c r="G14" s="6"/>
      <c r="H14" s="6"/>
      <c r="I14" s="6"/>
      <c r="J14" s="6"/>
    </row>
    <row r="15" spans="1:10" ht="15">
      <c r="A15" s="9"/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11" t="s">
        <v>22</v>
      </c>
      <c r="B16" s="11" t="s">
        <v>175</v>
      </c>
      <c r="C16" s="9"/>
      <c r="D16" s="9"/>
      <c r="E16" s="9"/>
      <c r="F16" s="9"/>
      <c r="G16" s="9"/>
      <c r="H16" s="9"/>
      <c r="I16" s="9"/>
      <c r="J16" s="9"/>
    </row>
    <row r="17" spans="1:10" ht="15">
      <c r="A17" s="11"/>
      <c r="B17" s="23"/>
      <c r="C17" s="9"/>
      <c r="D17" s="9"/>
      <c r="E17" s="9"/>
      <c r="F17" s="9"/>
      <c r="G17" s="9"/>
      <c r="H17" s="9"/>
      <c r="I17" s="9"/>
      <c r="J17" s="9"/>
    </row>
    <row r="18" spans="1:10" ht="15">
      <c r="A18" s="11" t="s">
        <v>45</v>
      </c>
      <c r="B18" s="23" t="s">
        <v>176</v>
      </c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11" t="s">
        <v>52</v>
      </c>
      <c r="B20" s="23" t="s">
        <v>181</v>
      </c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 t="s">
        <v>178</v>
      </c>
      <c r="C21" s="9"/>
      <c r="D21" s="9"/>
      <c r="E21" s="9"/>
      <c r="F21" s="9"/>
      <c r="G21" s="9"/>
      <c r="H21" s="9"/>
      <c r="I21" s="46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46" t="s">
        <v>84</v>
      </c>
      <c r="J22" s="9"/>
    </row>
    <row r="23" spans="1:10" ht="15">
      <c r="A23" s="9"/>
      <c r="B23" s="9"/>
      <c r="C23" s="9"/>
      <c r="D23" s="9"/>
      <c r="E23" s="9"/>
      <c r="F23" s="9"/>
      <c r="G23" s="46" t="s">
        <v>84</v>
      </c>
      <c r="H23" s="9"/>
      <c r="I23" s="46" t="s">
        <v>179</v>
      </c>
      <c r="J23" s="9"/>
    </row>
    <row r="24" spans="1:10" ht="15">
      <c r="A24" s="9"/>
      <c r="B24" s="9"/>
      <c r="C24" s="9"/>
      <c r="D24" s="9"/>
      <c r="E24" s="9"/>
      <c r="F24" s="9"/>
      <c r="G24" s="46" t="s">
        <v>212</v>
      </c>
      <c r="H24" s="9"/>
      <c r="I24" s="136" t="s">
        <v>202</v>
      </c>
      <c r="J24" s="9"/>
    </row>
    <row r="25" spans="1:10" ht="15">
      <c r="A25" s="9"/>
      <c r="B25" s="9"/>
      <c r="C25" s="9"/>
      <c r="D25" s="9"/>
      <c r="E25" s="9"/>
      <c r="F25" s="9"/>
      <c r="G25" s="24" t="s">
        <v>16</v>
      </c>
      <c r="I25" s="24" t="s">
        <v>16</v>
      </c>
      <c r="J25" s="9"/>
    </row>
    <row r="26" spans="1:10" ht="15">
      <c r="A26" s="9"/>
      <c r="B26" s="11" t="s">
        <v>75</v>
      </c>
      <c r="C26" s="9"/>
      <c r="D26" s="9"/>
      <c r="E26" s="9"/>
      <c r="F26" s="9"/>
      <c r="J26" s="9"/>
    </row>
    <row r="27" spans="1:10" ht="15">
      <c r="A27" s="9"/>
      <c r="B27" s="11" t="s">
        <v>98</v>
      </c>
      <c r="C27" s="9"/>
      <c r="D27" s="9"/>
      <c r="E27" s="9"/>
      <c r="F27" s="9"/>
      <c r="G27" s="27">
        <f>+I27-32599</f>
        <v>33484</v>
      </c>
      <c r="I27" s="30">
        <f>116493-50410</f>
        <v>66083</v>
      </c>
      <c r="J27" s="9"/>
    </row>
    <row r="28" spans="1:10" ht="15">
      <c r="A28" s="9"/>
      <c r="B28" s="11" t="s">
        <v>99</v>
      </c>
      <c r="C28" s="9"/>
      <c r="D28" s="9"/>
      <c r="E28" s="9"/>
      <c r="F28" s="9"/>
      <c r="G28" s="27">
        <f>+I28-555</f>
        <v>874</v>
      </c>
      <c r="I28" s="30">
        <v>1429</v>
      </c>
      <c r="J28" s="9"/>
    </row>
    <row r="29" spans="1:10" ht="15">
      <c r="A29" s="9"/>
      <c r="B29" s="11" t="s">
        <v>231</v>
      </c>
      <c r="C29" s="9"/>
      <c r="D29" s="9"/>
      <c r="E29" s="9"/>
      <c r="F29" s="9"/>
      <c r="G29" s="27">
        <f>+I29-0</f>
        <v>7</v>
      </c>
      <c r="I29" s="30">
        <v>7</v>
      </c>
      <c r="J29" s="9"/>
    </row>
    <row r="30" spans="1:10" ht="15.75" thickBot="1">
      <c r="A30" s="9"/>
      <c r="B30" s="9"/>
      <c r="C30" s="9"/>
      <c r="D30" s="9"/>
      <c r="E30" s="9"/>
      <c r="F30" s="9"/>
      <c r="G30" s="74">
        <f>SUM(G27:G29)</f>
        <v>34365</v>
      </c>
      <c r="I30" s="45">
        <f>SUM(I27:I29)</f>
        <v>67519</v>
      </c>
      <c r="J30" s="9"/>
    </row>
    <row r="31" spans="1:10" ht="7.5" customHeight="1" thickTop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5">
      <c r="A32" s="9"/>
      <c r="B32" s="9" t="s">
        <v>245</v>
      </c>
      <c r="C32" s="9"/>
      <c r="D32" s="9"/>
      <c r="E32" s="9"/>
      <c r="F32" s="9"/>
      <c r="G32" s="9"/>
      <c r="H32" s="9"/>
      <c r="I32" s="9"/>
      <c r="J32" s="9"/>
    </row>
    <row r="33" spans="1:10" ht="15">
      <c r="A33" s="9"/>
      <c r="B33" s="9" t="s">
        <v>244</v>
      </c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9" t="s">
        <v>115</v>
      </c>
      <c r="C34" s="9"/>
      <c r="D34" s="9"/>
      <c r="E34" s="9"/>
      <c r="F34" s="9"/>
      <c r="G34" s="9"/>
      <c r="H34" s="9"/>
      <c r="I34" s="9"/>
      <c r="J34" s="9"/>
    </row>
    <row r="35" spans="1:10" ht="1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">
      <c r="A36" s="11">
        <v>5</v>
      </c>
      <c r="B36" s="3" t="s">
        <v>180</v>
      </c>
      <c r="C36" s="3"/>
      <c r="D36" s="9"/>
      <c r="E36" s="9"/>
      <c r="F36" s="9"/>
      <c r="G36" s="9"/>
      <c r="H36" s="9"/>
      <c r="I36" s="9"/>
      <c r="J36" s="9"/>
    </row>
    <row r="37" spans="1:10" ht="15">
      <c r="A37" s="11"/>
      <c r="B37" s="3" t="s">
        <v>213</v>
      </c>
      <c r="C37" s="3"/>
      <c r="D37" s="9"/>
      <c r="E37" s="9"/>
      <c r="F37" s="9"/>
      <c r="G37" s="9"/>
      <c r="H37" s="9"/>
      <c r="I37" s="9"/>
      <c r="J37" s="9"/>
    </row>
    <row r="38" spans="1:10" ht="15">
      <c r="A38" s="11"/>
      <c r="B38" s="3" t="s">
        <v>193</v>
      </c>
      <c r="C38" s="3"/>
      <c r="D38" s="9"/>
      <c r="E38" s="9"/>
      <c r="F38" s="9"/>
      <c r="G38" s="9"/>
      <c r="H38" s="9"/>
      <c r="I38" s="9"/>
      <c r="J38" s="9"/>
    </row>
    <row r="39" spans="1:10" ht="1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">
      <c r="A40" s="9"/>
      <c r="B40" s="9"/>
      <c r="C40" s="9"/>
      <c r="D40" s="9"/>
      <c r="E40" s="9"/>
      <c r="F40" s="9"/>
      <c r="G40" s="9"/>
      <c r="H40" s="9"/>
      <c r="I40" s="9"/>
      <c r="J40" s="9"/>
    </row>
    <row r="50" spans="1:10" ht="15">
      <c r="A50" s="11"/>
      <c r="J50" s="120" t="s">
        <v>118</v>
      </c>
    </row>
    <row r="51" spans="1:11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9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9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9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7.5" customHeight="1">
      <c r="A55" s="9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53" t="s">
        <v>91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54" t="str">
        <f>+A7</f>
        <v>UNAUDITED 2ND QUARTER REPORT ON CONSOLIDATED RESULTS 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55" t="str">
        <f>+A8</f>
        <v>FOR THE FINANCIAL PERIOD ENDED 31 OCTOBER 2001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53" t="s">
        <v>76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5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">
      <c r="A62" s="11">
        <v>6</v>
      </c>
      <c r="B62" s="3" t="s">
        <v>194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9"/>
      <c r="B63" s="3" t="s">
        <v>214</v>
      </c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9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9"/>
      <c r="B65" s="3" t="s">
        <v>195</v>
      </c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9"/>
      <c r="B66" s="3" t="s">
        <v>215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9"/>
      <c r="B67" s="3"/>
      <c r="C67" s="3"/>
      <c r="D67" s="3"/>
      <c r="E67" s="3"/>
      <c r="F67" s="3"/>
      <c r="G67" s="3"/>
      <c r="H67" s="3"/>
      <c r="I67" s="3"/>
      <c r="J67" s="131" t="s">
        <v>16</v>
      </c>
      <c r="K67" s="3"/>
    </row>
    <row r="68" spans="1:11" ht="15.75" thickBot="1">
      <c r="A68" s="9"/>
      <c r="B68" s="3" t="s">
        <v>182</v>
      </c>
      <c r="C68" s="3"/>
      <c r="D68" s="3"/>
      <c r="E68" s="3"/>
      <c r="F68" s="3"/>
      <c r="G68" s="3"/>
      <c r="H68" s="3"/>
      <c r="I68" s="3"/>
      <c r="J68" s="137">
        <v>3428</v>
      </c>
      <c r="K68" s="3"/>
    </row>
    <row r="69" spans="1:11" ht="16.5" thickBot="1" thickTop="1">
      <c r="A69" s="9"/>
      <c r="B69" s="3" t="s">
        <v>183</v>
      </c>
      <c r="C69" s="3"/>
      <c r="D69" s="3"/>
      <c r="E69" s="3"/>
      <c r="F69" s="3"/>
      <c r="G69" s="3"/>
      <c r="H69" s="3"/>
      <c r="I69" s="3"/>
      <c r="J69" s="138">
        <v>3404</v>
      </c>
      <c r="K69" s="3"/>
    </row>
    <row r="70" spans="1:11" ht="16.5" thickBot="1" thickTop="1">
      <c r="A70" s="9"/>
      <c r="B70" s="3" t="s">
        <v>184</v>
      </c>
      <c r="C70" s="3"/>
      <c r="D70" s="3"/>
      <c r="E70" s="3"/>
      <c r="F70" s="3"/>
      <c r="G70" s="3"/>
      <c r="H70" s="3"/>
      <c r="I70" s="3"/>
      <c r="J70" s="138">
        <v>3617</v>
      </c>
      <c r="K70" s="3"/>
    </row>
    <row r="71" spans="1:11" ht="15.75" thickTop="1">
      <c r="A71" s="9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5">
      <c r="A72" s="70">
        <v>7</v>
      </c>
      <c r="B72" s="3" t="s">
        <v>192</v>
      </c>
      <c r="C72" s="3"/>
      <c r="D72" s="3"/>
      <c r="E72" s="3"/>
      <c r="F72" s="3"/>
      <c r="G72" s="3"/>
      <c r="H72" s="3"/>
      <c r="I72" s="3"/>
      <c r="J72" s="3"/>
      <c r="K72" s="3"/>
    </row>
    <row r="73" spans="1:11" ht="15">
      <c r="A73" s="3"/>
      <c r="B73" s="3" t="s">
        <v>233</v>
      </c>
      <c r="C73" s="3"/>
      <c r="D73" s="3"/>
      <c r="E73" s="3"/>
      <c r="F73" s="3"/>
      <c r="G73" s="3"/>
      <c r="H73" s="3"/>
      <c r="I73" s="3"/>
      <c r="J73" s="3"/>
      <c r="K73" s="3"/>
    </row>
    <row r="74" spans="1:11" ht="15">
      <c r="A74" s="3"/>
      <c r="B74" s="3" t="s">
        <v>232</v>
      </c>
      <c r="C74" s="3"/>
      <c r="D74" s="3"/>
      <c r="E74" s="3"/>
      <c r="F74" s="3"/>
      <c r="G74" s="3"/>
      <c r="H74" s="3"/>
      <c r="I74" s="3"/>
      <c r="J74" s="3"/>
      <c r="K74" s="3"/>
    </row>
    <row r="75" spans="1:11" ht="15">
      <c r="A75" s="5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0" ht="15">
      <c r="A76" s="50">
        <v>8</v>
      </c>
      <c r="B76" s="70" t="s">
        <v>123</v>
      </c>
      <c r="C76" s="2"/>
      <c r="D76" s="2"/>
      <c r="E76" s="2"/>
      <c r="F76" s="2"/>
      <c r="G76" s="2"/>
      <c r="H76" s="2"/>
      <c r="I76" s="2"/>
      <c r="J76" s="2"/>
    </row>
    <row r="77" spans="1:10" ht="15">
      <c r="A77" s="50"/>
      <c r="B77" s="70" t="s">
        <v>185</v>
      </c>
      <c r="C77" s="2"/>
      <c r="D77" s="2"/>
      <c r="E77" s="2"/>
      <c r="F77" s="2"/>
      <c r="G77" s="2"/>
      <c r="H77" s="2"/>
      <c r="I77" s="2"/>
      <c r="J77" s="2"/>
    </row>
    <row r="78" spans="1:10" ht="15">
      <c r="A78" s="50"/>
      <c r="B78" s="70" t="s">
        <v>186</v>
      </c>
      <c r="C78" s="2"/>
      <c r="D78" s="2"/>
      <c r="E78" s="2"/>
      <c r="F78" s="2"/>
      <c r="G78" s="2"/>
      <c r="H78" s="2"/>
      <c r="I78" s="2"/>
      <c r="J78" s="2"/>
    </row>
    <row r="79" spans="1:10" ht="15">
      <c r="A79" s="50"/>
      <c r="B79" s="70" t="s">
        <v>187</v>
      </c>
      <c r="C79" s="2"/>
      <c r="D79" s="2"/>
      <c r="E79" s="2"/>
      <c r="F79" s="2"/>
      <c r="G79" s="2"/>
      <c r="H79" s="2"/>
      <c r="I79" s="2"/>
      <c r="J79" s="2"/>
    </row>
    <row r="80" spans="1:10" ht="15">
      <c r="A80" s="50"/>
      <c r="B80" s="70" t="s">
        <v>268</v>
      </c>
      <c r="C80" s="2"/>
      <c r="D80" s="2"/>
      <c r="E80" s="2"/>
      <c r="F80" s="2"/>
      <c r="G80" s="2"/>
      <c r="H80" s="2"/>
      <c r="I80" s="2"/>
      <c r="J80" s="2"/>
    </row>
    <row r="81" spans="1:10" ht="15">
      <c r="A81" s="50"/>
      <c r="B81" s="70" t="s">
        <v>188</v>
      </c>
      <c r="C81" s="2"/>
      <c r="D81" s="2"/>
      <c r="E81" s="2"/>
      <c r="F81" s="2"/>
      <c r="G81" s="2"/>
      <c r="H81" s="2"/>
      <c r="I81" s="2"/>
      <c r="J81" s="2"/>
    </row>
    <row r="82" spans="2:10" ht="15">
      <c r="B82" s="3" t="s">
        <v>189</v>
      </c>
      <c r="C82" s="3"/>
      <c r="D82" s="3"/>
      <c r="E82" s="3"/>
      <c r="F82" s="3"/>
      <c r="G82" s="3"/>
      <c r="H82" s="3"/>
      <c r="I82" s="3"/>
      <c r="J82" s="3"/>
    </row>
    <row r="83" spans="2:10" ht="15">
      <c r="B83" s="3" t="s">
        <v>190</v>
      </c>
      <c r="C83" s="3"/>
      <c r="D83" s="3"/>
      <c r="E83" s="3"/>
      <c r="F83" s="3"/>
      <c r="G83" s="3"/>
      <c r="H83" s="3"/>
      <c r="I83" s="3"/>
      <c r="J83" s="3"/>
    </row>
    <row r="84" spans="2:10" ht="15">
      <c r="B84" s="3" t="s">
        <v>191</v>
      </c>
      <c r="C84" s="3"/>
      <c r="D84" s="3"/>
      <c r="E84" s="3"/>
      <c r="F84" s="3"/>
      <c r="G84" s="3"/>
      <c r="H84" s="3"/>
      <c r="I84" s="3"/>
      <c r="J84" s="3"/>
    </row>
    <row r="85" spans="2:10" ht="15">
      <c r="B85" s="3"/>
      <c r="C85" s="3"/>
      <c r="D85" s="3"/>
      <c r="E85" s="3"/>
      <c r="F85" s="3"/>
      <c r="G85" s="3"/>
      <c r="H85" s="3"/>
      <c r="I85" s="3"/>
      <c r="J85" s="3"/>
    </row>
    <row r="86" spans="2:10" ht="15">
      <c r="B86" s="3" t="s">
        <v>172</v>
      </c>
      <c r="C86" s="3"/>
      <c r="D86" s="3"/>
      <c r="E86" s="3"/>
      <c r="F86" s="3"/>
      <c r="G86" s="3"/>
      <c r="H86" s="3"/>
      <c r="I86" s="3"/>
      <c r="J86" s="3"/>
    </row>
    <row r="87" spans="2:10" ht="15">
      <c r="B87" s="3" t="s">
        <v>269</v>
      </c>
      <c r="C87" s="3"/>
      <c r="D87" s="3"/>
      <c r="E87" s="3"/>
      <c r="F87" s="3"/>
      <c r="G87" s="3"/>
      <c r="H87" s="3"/>
      <c r="I87" s="3"/>
      <c r="J87" s="3"/>
    </row>
    <row r="88" spans="2:10" ht="15">
      <c r="B88" s="3" t="s">
        <v>270</v>
      </c>
      <c r="C88" s="3"/>
      <c r="D88" s="3"/>
      <c r="E88" s="3"/>
      <c r="F88" s="3"/>
      <c r="G88" s="3"/>
      <c r="H88" s="3"/>
      <c r="I88" s="3"/>
      <c r="J88" s="3"/>
    </row>
    <row r="89" spans="2:10" ht="15">
      <c r="B89" s="3" t="s">
        <v>271</v>
      </c>
      <c r="C89" s="3"/>
      <c r="D89" s="3"/>
      <c r="E89" s="3"/>
      <c r="F89" s="3"/>
      <c r="G89" s="3"/>
      <c r="H89" s="3"/>
      <c r="I89" s="3"/>
      <c r="J89" s="3"/>
    </row>
    <row r="90" spans="2:10" ht="15">
      <c r="B90" s="3"/>
      <c r="C90" s="3"/>
      <c r="D90" s="3"/>
      <c r="E90" s="3"/>
      <c r="F90" s="3"/>
      <c r="G90" s="3"/>
      <c r="H90" s="3"/>
      <c r="I90" s="3"/>
      <c r="J90" s="3"/>
    </row>
    <row r="91" spans="8:10" ht="15">
      <c r="H91" s="3"/>
      <c r="I91" s="3"/>
      <c r="J91" s="3"/>
    </row>
    <row r="92" spans="8:10" ht="15">
      <c r="H92" s="3"/>
      <c r="I92" s="3"/>
      <c r="J92" s="3"/>
    </row>
    <row r="93" spans="8:10" ht="15">
      <c r="H93" s="3"/>
      <c r="I93" s="3"/>
      <c r="J93" s="3"/>
    </row>
    <row r="94" spans="8:10" ht="15">
      <c r="H94" s="3"/>
      <c r="I94" s="3"/>
      <c r="J94" s="3"/>
    </row>
    <row r="95" spans="8:10" ht="15">
      <c r="H95" s="3"/>
      <c r="I95" s="3"/>
      <c r="J95" s="3"/>
    </row>
    <row r="96" spans="2:10" ht="15">
      <c r="B96" s="3"/>
      <c r="C96" s="3"/>
      <c r="D96" s="3"/>
      <c r="E96" s="3"/>
      <c r="F96" s="3"/>
      <c r="G96" s="3"/>
      <c r="H96" s="3"/>
      <c r="I96" s="3"/>
      <c r="J96" s="3"/>
    </row>
    <row r="97" spans="2:10" ht="15">
      <c r="B97" s="3"/>
      <c r="C97" s="3"/>
      <c r="D97" s="3"/>
      <c r="E97" s="3"/>
      <c r="F97" s="3"/>
      <c r="G97" s="3"/>
      <c r="H97" s="3"/>
      <c r="I97" s="3"/>
      <c r="J97" s="3"/>
    </row>
    <row r="98" spans="2:10" ht="15">
      <c r="B98" s="3"/>
      <c r="C98" s="3"/>
      <c r="D98" s="3"/>
      <c r="E98" s="3"/>
      <c r="F98" s="3"/>
      <c r="G98" s="3"/>
      <c r="H98" s="3"/>
      <c r="I98" s="3"/>
      <c r="J98" s="120" t="s">
        <v>119</v>
      </c>
    </row>
    <row r="99" spans="2:10" ht="15">
      <c r="B99" s="3"/>
      <c r="C99" s="3"/>
      <c r="D99" s="3"/>
      <c r="E99" s="3"/>
      <c r="F99" s="3"/>
      <c r="G99" s="3"/>
      <c r="H99" s="3"/>
      <c r="I99" s="3"/>
      <c r="J99" s="120"/>
    </row>
    <row r="100" spans="2:10" ht="15">
      <c r="B100" s="3"/>
      <c r="C100" s="3"/>
      <c r="D100" s="3"/>
      <c r="E100" s="3"/>
      <c r="F100" s="3"/>
      <c r="G100" s="3"/>
      <c r="H100" s="3"/>
      <c r="I100" s="3"/>
      <c r="J100" s="120"/>
    </row>
    <row r="101" spans="2:10" ht="15">
      <c r="B101" s="3"/>
      <c r="C101" s="3"/>
      <c r="D101" s="3"/>
      <c r="E101" s="3"/>
      <c r="F101" s="3"/>
      <c r="G101" s="3"/>
      <c r="H101" s="3"/>
      <c r="I101" s="3"/>
      <c r="J101" s="120"/>
    </row>
    <row r="102" spans="2:10" ht="15">
      <c r="B102" s="3"/>
      <c r="C102" s="3"/>
      <c r="D102" s="3"/>
      <c r="E102" s="3"/>
      <c r="F102" s="3"/>
      <c r="G102" s="3"/>
      <c r="H102" s="3"/>
      <c r="I102" s="3"/>
      <c r="J102" s="120"/>
    </row>
    <row r="103" spans="2:10" ht="15"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53" t="s">
        <v>91</v>
      </c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54" t="str">
        <f>+A57</f>
        <v>UNAUDITED 2ND QUARTER REPORT ON CONSOLIDATED RESULTS </v>
      </c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55" t="str">
        <f>+A58</f>
        <v>FOR THE FINANCIAL PERIOD ENDED 31 OCTOBER 2001</v>
      </c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53" t="s">
        <v>76</v>
      </c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50">
        <v>9</v>
      </c>
      <c r="B110" s="3" t="s">
        <v>216</v>
      </c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9"/>
      <c r="B111" s="3" t="s">
        <v>217</v>
      </c>
      <c r="C111" s="3"/>
      <c r="D111" s="3"/>
      <c r="E111" s="3"/>
      <c r="F111" s="3"/>
      <c r="G111" s="3"/>
      <c r="H111" s="3"/>
      <c r="I111" s="3"/>
      <c r="J111" s="3"/>
    </row>
    <row r="112" spans="2:10" ht="15">
      <c r="B112" s="3" t="s">
        <v>218</v>
      </c>
      <c r="C112" s="3"/>
      <c r="D112" s="3"/>
      <c r="E112" s="3"/>
      <c r="F112" s="3"/>
      <c r="G112" s="3"/>
      <c r="H112" s="3"/>
      <c r="I112" s="3"/>
      <c r="J112" s="3"/>
    </row>
    <row r="113" spans="2:10" ht="15">
      <c r="B113" s="3" t="s">
        <v>219</v>
      </c>
      <c r="C113" s="3"/>
      <c r="D113" s="3"/>
      <c r="E113" s="3"/>
      <c r="F113" s="3"/>
      <c r="G113" s="3"/>
      <c r="H113" s="3"/>
      <c r="I113" s="3"/>
      <c r="J113" s="3"/>
    </row>
    <row r="114" spans="2:10" ht="15">
      <c r="B114" s="3" t="s">
        <v>230</v>
      </c>
      <c r="C114" s="3"/>
      <c r="D114" s="3"/>
      <c r="E114" s="3"/>
      <c r="F114" s="3"/>
      <c r="G114" s="3"/>
      <c r="H114" s="3"/>
      <c r="I114" s="3"/>
      <c r="J114" s="3"/>
    </row>
    <row r="115" spans="2:10" ht="15">
      <c r="B115" s="3" t="s">
        <v>220</v>
      </c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50"/>
      <c r="B117" s="3" t="s">
        <v>101</v>
      </c>
      <c r="C117" s="3"/>
      <c r="D117" s="3"/>
      <c r="E117" s="3"/>
      <c r="F117" s="3"/>
      <c r="G117" s="3"/>
      <c r="H117" s="3"/>
      <c r="I117" s="3"/>
      <c r="J117" s="3"/>
    </row>
    <row r="118" spans="2:10" ht="1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>
      <c r="B119" s="64"/>
      <c r="C119" s="65"/>
      <c r="D119" s="156" t="s">
        <v>102</v>
      </c>
      <c r="E119" s="157"/>
      <c r="F119" s="157"/>
      <c r="G119" s="64"/>
      <c r="H119" s="65"/>
      <c r="I119" s="156" t="s">
        <v>108</v>
      </c>
      <c r="J119" s="161"/>
    </row>
    <row r="120" spans="2:10" ht="15">
      <c r="B120" s="67" t="s">
        <v>103</v>
      </c>
      <c r="C120" s="68"/>
      <c r="D120" s="92" t="s">
        <v>104</v>
      </c>
      <c r="E120" s="92" t="s">
        <v>105</v>
      </c>
      <c r="F120" s="93" t="s">
        <v>106</v>
      </c>
      <c r="G120" s="158" t="s">
        <v>107</v>
      </c>
      <c r="H120" s="159"/>
      <c r="I120" s="158" t="s">
        <v>16</v>
      </c>
      <c r="J120" s="159"/>
    </row>
    <row r="121" spans="2:11" ht="15">
      <c r="B121" s="139" t="s">
        <v>196</v>
      </c>
      <c r="C121" s="140"/>
      <c r="D121" s="141">
        <v>3.74</v>
      </c>
      <c r="E121" s="141">
        <v>3.54</v>
      </c>
      <c r="F121" s="141">
        <v>3.69</v>
      </c>
      <c r="G121" s="142"/>
      <c r="H121" s="143">
        <f>132000+63000</f>
        <v>195000</v>
      </c>
      <c r="I121" s="142"/>
      <c r="J121" s="144">
        <f>492+227</f>
        <v>719</v>
      </c>
      <c r="K121" s="101"/>
    </row>
    <row r="122" spans="2:10" ht="1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>
      <c r="B123" s="3" t="s">
        <v>221</v>
      </c>
      <c r="C123" s="3"/>
      <c r="D123" s="3"/>
      <c r="E123" s="3"/>
      <c r="F123" s="3"/>
      <c r="G123" s="3"/>
      <c r="H123" s="3"/>
      <c r="I123" s="3"/>
      <c r="J123" s="3"/>
    </row>
    <row r="124" spans="2:10" ht="1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>
      <c r="B125" s="64"/>
      <c r="C125" s="65"/>
      <c r="D125" s="65"/>
      <c r="E125" s="65"/>
      <c r="F125" s="65"/>
      <c r="G125" s="64"/>
      <c r="H125" s="65"/>
      <c r="I125" s="156" t="s">
        <v>114</v>
      </c>
      <c r="J125" s="161"/>
    </row>
    <row r="126" spans="2:10" ht="15">
      <c r="B126" s="67"/>
      <c r="C126" s="68"/>
      <c r="D126" s="68"/>
      <c r="E126" s="68"/>
      <c r="F126" s="118"/>
      <c r="G126" s="158" t="s">
        <v>107</v>
      </c>
      <c r="H126" s="160"/>
      <c r="I126" s="158" t="s">
        <v>16</v>
      </c>
      <c r="J126" s="159"/>
    </row>
    <row r="127" spans="2:10" ht="15">
      <c r="B127" s="100" t="s">
        <v>197</v>
      </c>
      <c r="C127" s="98"/>
      <c r="D127" s="98"/>
      <c r="E127" s="98"/>
      <c r="F127" s="98"/>
      <c r="G127" s="64"/>
      <c r="H127" s="99">
        <v>17901000</v>
      </c>
      <c r="I127" s="116"/>
      <c r="J127" s="115">
        <v>96358</v>
      </c>
    </row>
    <row r="128" spans="2:10" ht="15">
      <c r="B128" s="100" t="s">
        <v>198</v>
      </c>
      <c r="C128" s="98"/>
      <c r="D128" s="98"/>
      <c r="E128" s="98"/>
      <c r="F128" s="98"/>
      <c r="G128" s="67"/>
      <c r="H128" s="102">
        <v>195000</v>
      </c>
      <c r="I128" s="117"/>
      <c r="J128" s="103">
        <v>719</v>
      </c>
    </row>
    <row r="129" spans="2:10" ht="15">
      <c r="B129" s="67" t="s">
        <v>222</v>
      </c>
      <c r="C129" s="68"/>
      <c r="D129" s="68"/>
      <c r="E129" s="68"/>
      <c r="F129" s="68"/>
      <c r="G129" s="117"/>
      <c r="H129" s="102">
        <f>+H127+H128</f>
        <v>18096000</v>
      </c>
      <c r="I129" s="117"/>
      <c r="J129" s="103">
        <f>+J127+J128</f>
        <v>97077</v>
      </c>
    </row>
    <row r="130" spans="2:10" ht="15">
      <c r="B130" s="3"/>
      <c r="C130" s="3"/>
      <c r="D130" s="3"/>
      <c r="E130" s="3"/>
      <c r="F130" s="3"/>
      <c r="G130" s="3"/>
      <c r="H130" s="36"/>
      <c r="I130" s="36"/>
      <c r="J130" s="36"/>
    </row>
    <row r="131" spans="2:10" ht="15">
      <c r="B131" s="3" t="s">
        <v>223</v>
      </c>
      <c r="C131" s="3"/>
      <c r="D131" s="3"/>
      <c r="E131" s="3"/>
      <c r="F131" s="3"/>
      <c r="G131" s="3"/>
      <c r="H131" s="3"/>
      <c r="I131" s="3"/>
      <c r="J131" s="3"/>
    </row>
    <row r="132" spans="2:10" ht="15">
      <c r="B132" s="3" t="s">
        <v>199</v>
      </c>
      <c r="C132" s="3"/>
      <c r="D132" s="3"/>
      <c r="E132" s="3"/>
      <c r="F132" s="3"/>
      <c r="G132" s="3"/>
      <c r="H132" s="3"/>
      <c r="I132" s="3"/>
      <c r="J132" s="3"/>
    </row>
    <row r="133" spans="2:10" ht="15">
      <c r="B133" s="3"/>
      <c r="C133" s="3"/>
      <c r="D133" s="3"/>
      <c r="E133" s="3"/>
      <c r="F133" s="3"/>
      <c r="G133" s="3"/>
      <c r="H133" s="3"/>
      <c r="I133" s="3"/>
      <c r="J133" s="3"/>
    </row>
    <row r="134" spans="1:8" ht="15">
      <c r="A134" s="70">
        <v>10</v>
      </c>
      <c r="B134" s="3" t="s">
        <v>224</v>
      </c>
      <c r="C134" s="3"/>
      <c r="D134" s="3"/>
      <c r="E134" s="3"/>
      <c r="F134" s="3"/>
      <c r="G134" s="3"/>
      <c r="H134" s="3"/>
    </row>
    <row r="135" spans="2:8" ht="15">
      <c r="B135" s="3" t="s">
        <v>234</v>
      </c>
      <c r="C135" s="3"/>
      <c r="D135" s="3"/>
      <c r="E135" s="3"/>
      <c r="F135" s="3"/>
      <c r="G135" s="3"/>
      <c r="H135" s="3"/>
    </row>
    <row r="136" spans="2:8" ht="15">
      <c r="B136" s="3" t="s">
        <v>225</v>
      </c>
      <c r="C136" s="3"/>
      <c r="D136" s="3"/>
      <c r="E136" s="3"/>
      <c r="F136" s="3"/>
      <c r="G136" s="3"/>
      <c r="H136" s="3"/>
    </row>
    <row r="137" spans="1:8" ht="15">
      <c r="A137" s="53"/>
      <c r="B137" s="3"/>
      <c r="C137" s="3"/>
      <c r="D137" s="3"/>
      <c r="E137" s="9"/>
      <c r="F137" s="9"/>
      <c r="G137" s="9"/>
      <c r="H137" s="9"/>
    </row>
    <row r="138" spans="1:5" ht="15">
      <c r="A138" s="70"/>
      <c r="B138" s="3"/>
      <c r="C138" s="3"/>
      <c r="D138" s="3"/>
      <c r="E138" s="3"/>
    </row>
    <row r="139" spans="2:5" ht="15">
      <c r="B139" s="3"/>
      <c r="C139" s="3"/>
      <c r="D139" s="3"/>
      <c r="E139" s="3"/>
    </row>
    <row r="140" spans="2:5" ht="15">
      <c r="B140" s="3"/>
      <c r="C140" s="3"/>
      <c r="D140" s="3"/>
      <c r="E140" s="3"/>
    </row>
    <row r="141" spans="2:5" ht="15">
      <c r="B141" s="3"/>
      <c r="C141" s="3"/>
      <c r="D141" s="3"/>
      <c r="E141" s="3"/>
    </row>
    <row r="146" spans="1:10" ht="15">
      <c r="A146" s="9"/>
      <c r="B146" s="3"/>
      <c r="C146" s="3"/>
      <c r="D146" s="3"/>
      <c r="E146" s="3"/>
      <c r="F146" s="3"/>
      <c r="G146" s="3"/>
      <c r="H146" s="3"/>
      <c r="I146" s="3"/>
      <c r="J146" s="120" t="s">
        <v>122</v>
      </c>
    </row>
    <row r="147" spans="1:10" ht="15">
      <c r="A147" s="9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9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9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9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9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53" t="s">
        <v>91</v>
      </c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54" t="str">
        <f>+A105</f>
        <v>UNAUDITED 2ND QUARTER REPORT ON CONSOLIDATED RESULTS </v>
      </c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55" t="str">
        <f>+A106</f>
        <v>FOR THE FINANCIAL PERIOD ENDED 31 OCTOBER 2001</v>
      </c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53" t="s">
        <v>76</v>
      </c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9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>
      <c r="A158" s="130" t="s">
        <v>151</v>
      </c>
      <c r="B158" s="3" t="s">
        <v>226</v>
      </c>
      <c r="C158" s="3"/>
      <c r="D158" s="3"/>
      <c r="E158" s="3"/>
      <c r="F158" s="3"/>
      <c r="G158" s="3"/>
      <c r="H158" s="3"/>
      <c r="I158" s="3"/>
      <c r="J158" s="3"/>
    </row>
    <row r="159" spans="1:10" ht="15">
      <c r="A159" s="9"/>
      <c r="B159" s="3" t="s">
        <v>152</v>
      </c>
      <c r="C159" s="3"/>
      <c r="D159" s="3"/>
      <c r="E159" s="3"/>
      <c r="F159" s="3"/>
      <c r="G159" s="3"/>
      <c r="H159" s="3"/>
      <c r="I159" s="3"/>
      <c r="J159" s="3"/>
    </row>
    <row r="160" spans="1:10" ht="15">
      <c r="A160" s="9"/>
      <c r="B160" s="3"/>
      <c r="C160" s="3"/>
      <c r="D160" s="3"/>
      <c r="E160" s="3"/>
      <c r="F160" s="3"/>
      <c r="G160" s="3"/>
      <c r="H160" s="131" t="s">
        <v>153</v>
      </c>
      <c r="I160" s="3"/>
      <c r="J160" s="131" t="s">
        <v>16</v>
      </c>
    </row>
    <row r="161" spans="1:10" ht="15">
      <c r="A161" s="9"/>
      <c r="B161" s="42" t="s">
        <v>154</v>
      </c>
      <c r="C161" s="3"/>
      <c r="D161" s="3"/>
      <c r="E161" s="3"/>
      <c r="F161" s="3"/>
      <c r="G161" s="3"/>
      <c r="H161" s="3"/>
      <c r="I161" s="3"/>
      <c r="J161" s="3"/>
    </row>
    <row r="162" spans="1:10" ht="15">
      <c r="A162" s="9"/>
      <c r="B162" s="3" t="s">
        <v>155</v>
      </c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9"/>
      <c r="B163" s="3" t="s">
        <v>156</v>
      </c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9"/>
      <c r="B164" s="3" t="s">
        <v>246</v>
      </c>
      <c r="D164" s="3"/>
      <c r="E164" s="3"/>
      <c r="F164" s="3"/>
      <c r="G164" s="3"/>
      <c r="H164" s="102">
        <v>30000</v>
      </c>
      <c r="I164" s="36"/>
      <c r="J164" s="102">
        <f>+H164*3.8</f>
        <v>114000</v>
      </c>
    </row>
    <row r="165" spans="1:10" ht="15">
      <c r="A165" s="9"/>
      <c r="B165" s="42"/>
      <c r="C165" s="3"/>
      <c r="D165" s="3"/>
      <c r="E165" s="3"/>
      <c r="F165" s="3"/>
      <c r="G165" s="3"/>
      <c r="H165" s="36"/>
      <c r="I165" s="36"/>
      <c r="J165" s="36"/>
    </row>
    <row r="166" spans="1:10" ht="15">
      <c r="A166" s="9"/>
      <c r="B166" s="3" t="s">
        <v>158</v>
      </c>
      <c r="C166" s="3"/>
      <c r="D166" s="3"/>
      <c r="E166" s="3"/>
      <c r="F166" s="3"/>
      <c r="G166" s="3"/>
      <c r="H166" s="3"/>
      <c r="I166" s="3"/>
      <c r="J166" s="3"/>
    </row>
    <row r="167" spans="1:10" ht="15">
      <c r="A167" s="9"/>
      <c r="B167" s="3" t="s">
        <v>159</v>
      </c>
      <c r="C167" s="3"/>
      <c r="D167" s="3"/>
      <c r="E167" s="3"/>
      <c r="F167" s="3"/>
      <c r="G167" s="3"/>
      <c r="H167" s="3"/>
      <c r="I167" s="3"/>
      <c r="J167" s="3"/>
    </row>
    <row r="168" spans="1:10" ht="15">
      <c r="A168" s="9"/>
      <c r="B168" s="3"/>
      <c r="C168" s="3" t="s">
        <v>157</v>
      </c>
      <c r="D168" s="3"/>
      <c r="E168" s="3"/>
      <c r="F168" s="3"/>
      <c r="G168" s="3"/>
      <c r="H168" s="132">
        <v>2570</v>
      </c>
      <c r="I168" s="36"/>
      <c r="J168" s="132">
        <v>9766</v>
      </c>
    </row>
    <row r="169" spans="1:10" ht="15">
      <c r="A169" s="9"/>
      <c r="B169" s="3"/>
      <c r="C169" s="3" t="s">
        <v>203</v>
      </c>
      <c r="D169" s="3"/>
      <c r="E169" s="3"/>
      <c r="F169" s="3"/>
      <c r="G169" s="3"/>
      <c r="H169" s="133"/>
      <c r="I169" s="36"/>
      <c r="J169" s="133"/>
    </row>
    <row r="170" spans="1:10" ht="15">
      <c r="A170" s="9"/>
      <c r="B170" s="3"/>
      <c r="C170" s="3" t="s">
        <v>160</v>
      </c>
      <c r="D170" s="3"/>
      <c r="E170" s="3"/>
      <c r="F170" s="3"/>
      <c r="G170" s="3"/>
      <c r="H170" s="134">
        <v>-334</v>
      </c>
      <c r="I170" s="36"/>
      <c r="J170" s="134">
        <f>+H170*3.8</f>
        <v>-1269.2</v>
      </c>
    </row>
    <row r="171" spans="1:10" ht="15">
      <c r="A171" s="9"/>
      <c r="B171" s="3"/>
      <c r="C171" s="3" t="s">
        <v>227</v>
      </c>
      <c r="D171" s="3"/>
      <c r="E171" s="3"/>
      <c r="F171" s="3"/>
      <c r="G171" s="3"/>
      <c r="H171" s="36">
        <f>+H168+H170</f>
        <v>2236</v>
      </c>
      <c r="I171" s="36"/>
      <c r="J171" s="36">
        <f>ROUND(+J168+J170,0)</f>
        <v>8497</v>
      </c>
    </row>
    <row r="172" spans="1:10" ht="15">
      <c r="A172" s="9"/>
      <c r="B172" s="3"/>
      <c r="C172" s="3"/>
      <c r="D172" s="3"/>
      <c r="E172" s="3"/>
      <c r="F172" s="3"/>
      <c r="G172" s="3"/>
      <c r="H172" s="102"/>
      <c r="I172" s="36"/>
      <c r="J172" s="102"/>
    </row>
    <row r="173" spans="1:10" ht="15.75" thickBot="1">
      <c r="A173" s="9"/>
      <c r="B173" s="3" t="s">
        <v>161</v>
      </c>
      <c r="C173" s="3"/>
      <c r="D173" s="3"/>
      <c r="E173" s="3"/>
      <c r="F173" s="3"/>
      <c r="G173" s="3"/>
      <c r="H173" s="135">
        <f>+H164+H171</f>
        <v>32236</v>
      </c>
      <c r="I173" s="36"/>
      <c r="J173" s="135">
        <f>+J164+J171</f>
        <v>122497</v>
      </c>
    </row>
    <row r="174" spans="1:10" ht="15.75" thickTop="1">
      <c r="A174" s="9"/>
      <c r="B174" s="3"/>
      <c r="C174" s="3"/>
      <c r="D174" s="3"/>
      <c r="E174" s="3"/>
      <c r="F174" s="3"/>
      <c r="G174" s="3"/>
      <c r="H174" s="36"/>
      <c r="I174" s="36"/>
      <c r="J174" s="36"/>
    </row>
    <row r="175" spans="1:10" ht="15">
      <c r="A175" s="9"/>
      <c r="B175" s="3" t="s">
        <v>165</v>
      </c>
      <c r="C175" s="3"/>
      <c r="D175" s="3"/>
      <c r="E175" s="3"/>
      <c r="F175" s="3"/>
      <c r="G175" s="3"/>
      <c r="H175" s="36"/>
      <c r="I175" s="36"/>
      <c r="J175" s="36"/>
    </row>
    <row r="176" spans="1:10" ht="15">
      <c r="A176" s="9"/>
      <c r="B176" s="3"/>
      <c r="C176" s="3"/>
      <c r="D176" s="3"/>
      <c r="E176" s="3"/>
      <c r="F176" s="3"/>
      <c r="G176" s="3"/>
      <c r="H176" s="36"/>
      <c r="I176" s="36"/>
      <c r="J176" s="36"/>
    </row>
    <row r="177" spans="1:6" ht="15">
      <c r="A177" s="11">
        <v>12</v>
      </c>
      <c r="B177" s="23" t="s">
        <v>168</v>
      </c>
      <c r="C177" s="9"/>
      <c r="D177" s="9"/>
      <c r="E177" s="9"/>
      <c r="F177" s="9"/>
    </row>
    <row r="178" spans="1:6" ht="15">
      <c r="A178" s="11"/>
      <c r="B178" s="11" t="s">
        <v>171</v>
      </c>
      <c r="C178" s="9"/>
      <c r="D178" s="9"/>
      <c r="E178" s="9"/>
      <c r="F178" s="9"/>
    </row>
    <row r="180" spans="1:10" ht="15">
      <c r="A180" s="11">
        <v>13</v>
      </c>
      <c r="B180" s="3" t="s">
        <v>109</v>
      </c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11"/>
      <c r="B181" s="19" t="s">
        <v>169</v>
      </c>
      <c r="C181" s="3"/>
      <c r="D181" s="3"/>
      <c r="E181" s="3"/>
      <c r="F181" s="3"/>
      <c r="G181" s="3"/>
      <c r="H181" s="3"/>
      <c r="I181" s="3"/>
      <c r="J181" s="3"/>
    </row>
    <row r="182" spans="1:10" ht="15">
      <c r="A182" s="9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">
      <c r="A183" s="9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>
      <c r="A184" s="9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">
      <c r="A185" s="9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">
      <c r="A186" s="9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">
      <c r="A187" s="9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">
      <c r="A188" s="9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">
      <c r="A189" s="9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">
      <c r="A190" s="9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9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9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9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9"/>
      <c r="B194" s="3"/>
      <c r="C194" s="3"/>
      <c r="D194" s="3"/>
      <c r="E194" s="3"/>
      <c r="F194" s="3"/>
      <c r="G194" s="3"/>
      <c r="H194" s="3"/>
      <c r="I194" s="3"/>
      <c r="J194" s="120" t="s">
        <v>121</v>
      </c>
    </row>
    <row r="195" spans="1:10" ht="15">
      <c r="A195" s="9"/>
      <c r="B195" s="3"/>
      <c r="C195" s="3"/>
      <c r="D195" s="3"/>
      <c r="E195" s="3"/>
      <c r="F195" s="3"/>
      <c r="G195" s="3"/>
      <c r="H195" s="3"/>
      <c r="I195" s="3"/>
      <c r="J195" s="120"/>
    </row>
    <row r="196" spans="1:10" ht="15">
      <c r="A196" s="9"/>
      <c r="B196" s="3"/>
      <c r="C196" s="3"/>
      <c r="D196" s="3"/>
      <c r="E196" s="3"/>
      <c r="F196" s="3"/>
      <c r="G196" s="3"/>
      <c r="H196" s="3"/>
      <c r="I196" s="3"/>
      <c r="J196" s="120"/>
    </row>
    <row r="197" spans="1:10" ht="15">
      <c r="A197" s="9"/>
      <c r="B197" s="3"/>
      <c r="C197" s="3"/>
      <c r="D197" s="3"/>
      <c r="E197" s="3"/>
      <c r="F197" s="3"/>
      <c r="G197" s="3"/>
      <c r="H197" s="3"/>
      <c r="I197" s="3"/>
      <c r="J197" s="120"/>
    </row>
    <row r="198" spans="1:10" ht="15">
      <c r="A198" s="9"/>
      <c r="B198" s="3"/>
      <c r="C198" s="3"/>
      <c r="D198" s="3"/>
      <c r="E198" s="3"/>
      <c r="F198" s="3"/>
      <c r="G198" s="3"/>
      <c r="H198" s="3"/>
      <c r="I198" s="3"/>
      <c r="J198" s="120"/>
    </row>
    <row r="199" spans="1:10" ht="15">
      <c r="A199" s="9"/>
      <c r="B199" s="3"/>
      <c r="C199" s="3"/>
      <c r="D199" s="3"/>
      <c r="E199" s="3"/>
      <c r="F199" s="3"/>
      <c r="G199" s="3"/>
      <c r="H199" s="3"/>
      <c r="I199" s="3"/>
      <c r="J199" s="120"/>
    </row>
    <row r="200" spans="1:10" ht="15">
      <c r="A200" s="113" t="str">
        <f>+A152</f>
        <v>BERJAYA SPORTS TOTO BERHAD</v>
      </c>
      <c r="B200" s="3"/>
      <c r="C200" s="3"/>
      <c r="D200" s="3"/>
      <c r="E200" s="3"/>
      <c r="F200" s="3"/>
      <c r="G200" s="9"/>
      <c r="H200" s="9"/>
      <c r="I200" s="3"/>
      <c r="J200" s="3"/>
    </row>
    <row r="201" spans="1:10" ht="15">
      <c r="A201" s="113" t="str">
        <f>+A153</f>
        <v>UNAUDITED 2ND QUARTER REPORT ON CONSOLIDATED RESULTS </v>
      </c>
      <c r="B201" s="3"/>
      <c r="C201" s="3"/>
      <c r="D201" s="3"/>
      <c r="E201" s="3"/>
      <c r="F201" s="3"/>
      <c r="G201" s="9"/>
      <c r="H201" s="9"/>
      <c r="I201" s="3"/>
      <c r="J201" s="3"/>
    </row>
    <row r="202" spans="1:10" ht="15">
      <c r="A202" s="114" t="str">
        <f>+A154</f>
        <v>FOR THE FINANCIAL PERIOD ENDED 31 OCTOBER 2001</v>
      </c>
      <c r="B202" s="3"/>
      <c r="C202" s="3"/>
      <c r="D202" s="3"/>
      <c r="E202" s="3"/>
      <c r="F202" s="3"/>
      <c r="G202" s="9"/>
      <c r="H202" s="9"/>
      <c r="I202" s="3"/>
      <c r="J202" s="3"/>
    </row>
    <row r="203" spans="1:10" ht="15">
      <c r="A203" s="53"/>
      <c r="B203" s="3"/>
      <c r="C203" s="3"/>
      <c r="D203" s="3"/>
      <c r="E203" s="3"/>
      <c r="F203" s="3"/>
      <c r="G203" s="9"/>
      <c r="H203" s="9"/>
      <c r="I203" s="3"/>
      <c r="J203" s="3"/>
    </row>
    <row r="204" spans="1:10" ht="15">
      <c r="A204" s="53" t="s">
        <v>76</v>
      </c>
      <c r="B204" s="3"/>
      <c r="C204" s="3"/>
      <c r="D204" s="3"/>
      <c r="E204" s="3"/>
      <c r="F204" s="3"/>
      <c r="G204" s="9"/>
      <c r="H204" s="9"/>
      <c r="I204" s="3"/>
      <c r="J204" s="3"/>
    </row>
    <row r="205" spans="1:10" ht="15">
      <c r="A205" s="9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11">
        <v>14</v>
      </c>
      <c r="B206" s="11" t="s">
        <v>247</v>
      </c>
      <c r="C206" s="9"/>
      <c r="D206" s="9"/>
      <c r="E206" s="9"/>
      <c r="F206" s="9"/>
      <c r="G206" s="9"/>
      <c r="H206" s="9"/>
      <c r="I206" s="9"/>
      <c r="J206" s="9"/>
    </row>
    <row r="207" spans="1:10" ht="15">
      <c r="A207" s="9"/>
      <c r="B207" s="9" t="s">
        <v>100</v>
      </c>
      <c r="C207" s="9"/>
      <c r="D207" s="9"/>
      <c r="E207" s="9"/>
      <c r="F207" s="9"/>
      <c r="G207" s="9"/>
      <c r="H207" s="9"/>
      <c r="I207" s="9"/>
      <c r="J207" s="9"/>
    </row>
    <row r="208" spans="1:10" ht="15">
      <c r="A208" s="9"/>
      <c r="B208" s="9"/>
      <c r="C208" s="9"/>
      <c r="D208" s="9"/>
      <c r="E208" s="9"/>
      <c r="F208" s="9"/>
      <c r="G208" s="9"/>
      <c r="H208" s="24" t="s">
        <v>201</v>
      </c>
      <c r="I208" s="9"/>
      <c r="J208" s="24" t="s">
        <v>77</v>
      </c>
    </row>
    <row r="209" spans="1:10" ht="15">
      <c r="A209" s="9"/>
      <c r="B209" s="9"/>
      <c r="C209" s="9"/>
      <c r="D209" s="9"/>
      <c r="E209" s="9"/>
      <c r="F209" s="41" t="s">
        <v>125</v>
      </c>
      <c r="G209" s="42"/>
      <c r="H209" s="41" t="s">
        <v>78</v>
      </c>
      <c r="I209" s="42"/>
      <c r="J209" s="41" t="s">
        <v>79</v>
      </c>
    </row>
    <row r="210" spans="1:10" ht="15">
      <c r="A210" s="9"/>
      <c r="B210" s="9"/>
      <c r="C210" s="9"/>
      <c r="D210" s="9"/>
      <c r="E210" s="9"/>
      <c r="F210" s="24" t="s">
        <v>16</v>
      </c>
      <c r="G210" s="9"/>
      <c r="H210" s="24" t="s">
        <v>16</v>
      </c>
      <c r="I210" s="9"/>
      <c r="J210" s="24" t="s">
        <v>16</v>
      </c>
    </row>
    <row r="211" spans="1:10" ht="15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5">
      <c r="A212" s="9"/>
      <c r="B212" s="11" t="s">
        <v>111</v>
      </c>
      <c r="C212" s="9"/>
      <c r="D212" s="9"/>
      <c r="E212" s="9"/>
      <c r="F212" s="30">
        <v>1132432</v>
      </c>
      <c r="G212" s="27"/>
      <c r="H212" s="30">
        <v>187902</v>
      </c>
      <c r="I212" s="27"/>
      <c r="J212" s="30">
        <v>784808</v>
      </c>
    </row>
    <row r="213" spans="1:10" ht="15">
      <c r="A213" s="9"/>
      <c r="B213" s="11" t="s">
        <v>82</v>
      </c>
      <c r="C213" s="9"/>
      <c r="D213" s="9"/>
      <c r="E213" s="9"/>
      <c r="F213" s="31">
        <f>11158+26839</f>
        <v>37997</v>
      </c>
      <c r="G213" s="27"/>
      <c r="H213" s="30">
        <f>-1736+34925-10895-1-255-5605+11449-6</f>
        <v>27876</v>
      </c>
      <c r="I213" s="27"/>
      <c r="J213" s="30">
        <f>70764+1164246+65702+1205</f>
        <v>1301917</v>
      </c>
    </row>
    <row r="214" spans="1:10" ht="15.75" thickBot="1">
      <c r="A214" s="9"/>
      <c r="B214" s="9"/>
      <c r="C214" s="9"/>
      <c r="D214" s="9"/>
      <c r="E214" s="9"/>
      <c r="F214" s="94">
        <f>SUM(F212:F213)</f>
        <v>1170429</v>
      </c>
      <c r="G214" s="27"/>
      <c r="H214" s="94">
        <f>SUM(H212:H213)</f>
        <v>215778</v>
      </c>
      <c r="I214" s="27"/>
      <c r="J214" s="94">
        <f>SUM(J212:J213)</f>
        <v>2086725</v>
      </c>
    </row>
    <row r="215" spans="1:10" ht="15.75" thickTop="1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5">
      <c r="A216" s="9"/>
      <c r="B216" s="9" t="s">
        <v>162</v>
      </c>
      <c r="C216" s="9"/>
      <c r="D216" s="9"/>
      <c r="E216" s="9"/>
      <c r="F216" s="9"/>
      <c r="G216" s="9"/>
      <c r="H216" s="9"/>
      <c r="I216" s="9"/>
      <c r="J216" s="9"/>
    </row>
    <row r="217" spans="1:10" ht="15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5">
      <c r="A218" s="9"/>
      <c r="B218" s="9" t="s">
        <v>112</v>
      </c>
      <c r="C218" s="9"/>
      <c r="D218" s="9"/>
      <c r="E218" s="9"/>
      <c r="F218" s="27">
        <f>1122521+2289+8869</f>
        <v>1133679</v>
      </c>
      <c r="G218" s="27"/>
      <c r="H218" s="27">
        <f>27856+194049-125-110-1+2-1-7-1+4-9806-1492-9806-1+9806+4-813</f>
        <v>209558</v>
      </c>
      <c r="I218" s="27"/>
      <c r="J218" s="27">
        <f>2026037+400+654860+16375+4059+8+2612+48853-1135-936007+76877-229+11449-3+768</f>
        <v>1904924</v>
      </c>
    </row>
    <row r="219" spans="1:10" ht="15">
      <c r="A219" s="9"/>
      <c r="B219" s="11" t="s">
        <v>113</v>
      </c>
      <c r="C219" s="6"/>
      <c r="D219" s="6"/>
      <c r="E219" s="6"/>
      <c r="F219" s="96">
        <f>+F214-F218</f>
        <v>36750</v>
      </c>
      <c r="H219" s="96">
        <f>+H214-H218</f>
        <v>6220</v>
      </c>
      <c r="J219" s="96">
        <f>+J214-J218</f>
        <v>181801</v>
      </c>
    </row>
    <row r="220" spans="1:10" ht="15.75" thickBot="1">
      <c r="A220" s="9"/>
      <c r="B220" s="11"/>
      <c r="C220" s="6"/>
      <c r="D220" s="6"/>
      <c r="E220" s="6"/>
      <c r="F220" s="97">
        <f>+F218+F219</f>
        <v>1170429</v>
      </c>
      <c r="H220" s="97">
        <f>+H218+H219</f>
        <v>215778</v>
      </c>
      <c r="J220" s="97">
        <f>+J218+J219</f>
        <v>2086725</v>
      </c>
    </row>
    <row r="221" spans="1:10" ht="15.75" thickTop="1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5">
      <c r="A222" s="70">
        <v>15</v>
      </c>
      <c r="B222" s="3" t="s">
        <v>249</v>
      </c>
      <c r="C222" s="3"/>
      <c r="D222" s="3"/>
      <c r="E222" s="3"/>
      <c r="F222" s="3"/>
      <c r="G222" s="9"/>
      <c r="H222" s="9"/>
      <c r="I222" s="6"/>
      <c r="J222" s="6"/>
    </row>
    <row r="223" spans="1:10" ht="15">
      <c r="A223" s="70"/>
      <c r="B223" s="3" t="s">
        <v>255</v>
      </c>
      <c r="C223" s="3"/>
      <c r="D223" s="3"/>
      <c r="E223" s="3"/>
      <c r="F223" s="3"/>
      <c r="G223" s="9"/>
      <c r="H223" s="9"/>
      <c r="I223" s="6"/>
      <c r="J223" s="6"/>
    </row>
    <row r="224" spans="1:10" ht="15">
      <c r="A224" s="70"/>
      <c r="B224" s="3"/>
      <c r="C224" s="3"/>
      <c r="D224" s="3"/>
      <c r="E224" s="3"/>
      <c r="F224" s="3"/>
      <c r="G224" s="9"/>
      <c r="H224" s="9"/>
      <c r="I224" s="6"/>
      <c r="J224" s="6"/>
    </row>
    <row r="225" spans="1:10" ht="15">
      <c r="A225" s="70"/>
      <c r="B225" s="3" t="s">
        <v>256</v>
      </c>
      <c r="C225" s="3"/>
      <c r="D225" s="3"/>
      <c r="E225" s="3"/>
      <c r="F225" s="3"/>
      <c r="G225" s="9"/>
      <c r="H225" s="9"/>
      <c r="I225" s="6"/>
      <c r="J225" s="6"/>
    </row>
    <row r="226" spans="1:10" ht="15">
      <c r="A226" s="70"/>
      <c r="B226" s="3" t="s">
        <v>257</v>
      </c>
      <c r="C226" s="3"/>
      <c r="D226" s="3"/>
      <c r="E226" s="3"/>
      <c r="F226" s="3"/>
      <c r="G226" s="9"/>
      <c r="H226" s="9"/>
      <c r="I226" s="6"/>
      <c r="J226" s="6"/>
    </row>
    <row r="227" spans="1:10" ht="15">
      <c r="A227" s="70"/>
      <c r="B227" s="3" t="s">
        <v>272</v>
      </c>
      <c r="C227" s="3"/>
      <c r="D227" s="3"/>
      <c r="E227" s="3"/>
      <c r="F227" s="3"/>
      <c r="G227" s="9"/>
      <c r="H227" s="9"/>
      <c r="I227" s="6"/>
      <c r="J227" s="6"/>
    </row>
    <row r="228" spans="1:10" ht="15">
      <c r="A228" s="70"/>
      <c r="B228" s="3" t="s">
        <v>273</v>
      </c>
      <c r="C228" s="3"/>
      <c r="D228" s="3"/>
      <c r="E228" s="3"/>
      <c r="F228" s="3"/>
      <c r="G228" s="9"/>
      <c r="H228" s="9"/>
      <c r="I228" s="6"/>
      <c r="J228" s="6"/>
    </row>
    <row r="229" spans="1:10" ht="15">
      <c r="A229" s="70"/>
      <c r="B229" s="3" t="s">
        <v>274</v>
      </c>
      <c r="C229" s="3"/>
      <c r="D229" s="3"/>
      <c r="E229" s="3"/>
      <c r="F229" s="3"/>
      <c r="G229" s="9"/>
      <c r="H229" s="9"/>
      <c r="I229" s="6"/>
      <c r="J229" s="6"/>
    </row>
    <row r="230" spans="1:10" ht="15">
      <c r="A230" s="70"/>
      <c r="B230" s="3" t="s">
        <v>275</v>
      </c>
      <c r="C230" s="3"/>
      <c r="D230" s="3"/>
      <c r="E230" s="3"/>
      <c r="F230" s="3"/>
      <c r="G230" s="9"/>
      <c r="H230" s="9"/>
      <c r="I230" s="6"/>
      <c r="J230" s="6"/>
    </row>
    <row r="231" spans="1:10" ht="15">
      <c r="A231" s="70"/>
      <c r="B231" s="3" t="s">
        <v>276</v>
      </c>
      <c r="C231" s="3"/>
      <c r="D231" s="3"/>
      <c r="E231" s="3"/>
      <c r="F231" s="3"/>
      <c r="G231" s="9"/>
      <c r="H231" s="9"/>
      <c r="I231" s="6"/>
      <c r="J231" s="6"/>
    </row>
    <row r="232" spans="2:14" ht="15">
      <c r="B232" s="3" t="s">
        <v>277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ht="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ht="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ht="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149" t="s">
        <v>120</v>
      </c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149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149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149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149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149"/>
      <c r="K246" s="3"/>
      <c r="L246" s="3"/>
      <c r="M246" s="3"/>
      <c r="N246" s="3"/>
    </row>
    <row r="247" spans="1:14" ht="15">
      <c r="A247" s="113" t="str">
        <f>+A200</f>
        <v>BERJAYA SPORTS TOTO BERHAD</v>
      </c>
      <c r="B247" s="3"/>
      <c r="C247" s="3"/>
      <c r="D247" s="3"/>
      <c r="E247" s="3"/>
      <c r="F247" s="3"/>
      <c r="G247" s="3"/>
      <c r="H247" s="3"/>
      <c r="I247" s="3"/>
      <c r="J247" s="149"/>
      <c r="K247" s="3"/>
      <c r="L247" s="3"/>
      <c r="M247" s="3"/>
      <c r="N247" s="3"/>
    </row>
    <row r="248" spans="1:14" ht="15">
      <c r="A248" s="113" t="str">
        <f>+A201</f>
        <v>UNAUDITED 2ND QUARTER REPORT ON CONSOLIDATED RESULTS </v>
      </c>
      <c r="B248" s="3"/>
      <c r="C248" s="3"/>
      <c r="D248" s="3"/>
      <c r="E248" s="3"/>
      <c r="F248" s="3"/>
      <c r="G248" s="3"/>
      <c r="H248" s="3"/>
      <c r="I248" s="3"/>
      <c r="J248" s="149"/>
      <c r="K248" s="3"/>
      <c r="L248" s="3"/>
      <c r="M248" s="3"/>
      <c r="N248" s="3"/>
    </row>
    <row r="249" spans="1:14" ht="15">
      <c r="A249" s="114" t="str">
        <f>+A202</f>
        <v>FOR THE FINANCIAL PERIOD ENDED 31 OCTOBER 2001</v>
      </c>
      <c r="B249" s="3"/>
      <c r="C249" s="3"/>
      <c r="D249" s="3"/>
      <c r="E249" s="3"/>
      <c r="F249" s="3"/>
      <c r="G249" s="3"/>
      <c r="H249" s="3"/>
      <c r="I249" s="3"/>
      <c r="J249" s="149"/>
      <c r="K249" s="3"/>
      <c r="L249" s="3"/>
      <c r="M249" s="3"/>
      <c r="N249" s="3"/>
    </row>
    <row r="250" spans="1:14" ht="15">
      <c r="A250" s="53"/>
      <c r="B250" s="3"/>
      <c r="C250" s="3"/>
      <c r="D250" s="3"/>
      <c r="E250" s="3"/>
      <c r="F250" s="3"/>
      <c r="G250" s="3"/>
      <c r="H250" s="3"/>
      <c r="I250" s="3"/>
      <c r="J250" s="120"/>
      <c r="K250" s="3"/>
      <c r="L250" s="3"/>
      <c r="M250" s="3"/>
      <c r="N250" s="3"/>
    </row>
    <row r="251" spans="1:14" ht="15">
      <c r="A251" s="53" t="s">
        <v>76</v>
      </c>
      <c r="B251" s="3"/>
      <c r="C251" s="3"/>
      <c r="D251" s="3"/>
      <c r="E251" s="3"/>
      <c r="F251" s="3"/>
      <c r="G251" s="3"/>
      <c r="H251" s="3"/>
      <c r="I251" s="3"/>
      <c r="J251" s="120"/>
      <c r="K251" s="3"/>
      <c r="L251" s="3"/>
      <c r="M251" s="3"/>
      <c r="N251" s="3"/>
    </row>
    <row r="252" spans="1:14" ht="15">
      <c r="A252" s="53"/>
      <c r="B252" s="3"/>
      <c r="C252" s="3"/>
      <c r="D252" s="3"/>
      <c r="E252" s="3"/>
      <c r="F252" s="3"/>
      <c r="G252" s="3"/>
      <c r="H252" s="3"/>
      <c r="I252" s="3"/>
      <c r="J252" s="120"/>
      <c r="K252" s="3"/>
      <c r="L252" s="3"/>
      <c r="M252" s="3"/>
      <c r="N252" s="3"/>
    </row>
    <row r="253" spans="1:14" ht="15">
      <c r="A253" s="70">
        <v>16</v>
      </c>
      <c r="B253" s="3" t="s">
        <v>235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 t="s">
        <v>250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 t="s">
        <v>252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 t="s">
        <v>251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53"/>
      <c r="B257" s="3"/>
      <c r="C257" s="3"/>
      <c r="D257" s="3"/>
      <c r="E257" s="3"/>
      <c r="F257" s="3"/>
      <c r="G257" s="3"/>
      <c r="H257" s="3"/>
      <c r="I257" s="3"/>
      <c r="J257" s="120"/>
      <c r="K257" s="3"/>
      <c r="L257" s="3"/>
      <c r="M257" s="3"/>
      <c r="N257" s="3"/>
    </row>
    <row r="258" spans="1:14" ht="15">
      <c r="A258" s="53"/>
      <c r="B258" s="3" t="s">
        <v>258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53"/>
      <c r="B259" s="3" t="s">
        <v>259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53"/>
      <c r="B260" s="3" t="s">
        <v>260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53"/>
      <c r="B261" s="3" t="s">
        <v>266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53"/>
      <c r="B262" s="3" t="s">
        <v>282</v>
      </c>
      <c r="C262" s="3"/>
      <c r="D262" s="3"/>
      <c r="E262" s="3"/>
      <c r="F262" s="3"/>
      <c r="G262" s="3"/>
      <c r="H262" s="3"/>
      <c r="I262" s="3"/>
      <c r="J262" s="120"/>
      <c r="K262" s="3"/>
      <c r="L262" s="3"/>
      <c r="M262" s="3"/>
      <c r="N262" s="3"/>
    </row>
    <row r="263" spans="1:14" ht="15">
      <c r="A263" s="53"/>
      <c r="B263" s="3"/>
      <c r="C263" s="3"/>
      <c r="D263" s="3"/>
      <c r="E263" s="3"/>
      <c r="F263" s="3"/>
      <c r="G263" s="3"/>
      <c r="H263" s="3"/>
      <c r="I263" s="3"/>
      <c r="J263" s="120"/>
      <c r="K263" s="3"/>
      <c r="L263" s="3"/>
      <c r="M263" s="3"/>
      <c r="N263" s="3"/>
    </row>
    <row r="264" spans="1:14" ht="15">
      <c r="A264" s="90"/>
      <c r="B264" s="3" t="s">
        <v>261</v>
      </c>
      <c r="C264" s="3"/>
      <c r="D264" s="3"/>
      <c r="E264" s="3"/>
      <c r="F264" s="3"/>
      <c r="G264" s="3"/>
      <c r="H264" s="3"/>
      <c r="I264" s="3"/>
      <c r="J264" s="120"/>
      <c r="K264" s="3"/>
      <c r="L264" s="3"/>
      <c r="M264" s="3"/>
      <c r="N264" s="3"/>
    </row>
    <row r="265" spans="1:14" ht="15">
      <c r="A265" s="3"/>
      <c r="B265" s="3" t="s">
        <v>262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 t="s">
        <v>263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 t="s">
        <v>264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 t="s">
        <v>267</v>
      </c>
      <c r="C268" s="3"/>
      <c r="D268" s="3"/>
      <c r="E268" s="3"/>
      <c r="F268" s="3"/>
      <c r="G268" s="3"/>
      <c r="H268" s="3"/>
      <c r="I268" s="3"/>
      <c r="J268" s="149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149"/>
      <c r="K269" s="3"/>
      <c r="L269" s="3"/>
      <c r="M269" s="3"/>
      <c r="N269" s="3"/>
    </row>
    <row r="270" spans="1:14" ht="15">
      <c r="A270" s="3"/>
      <c r="B270" s="3" t="s">
        <v>287</v>
      </c>
      <c r="C270" s="3"/>
      <c r="D270" s="3"/>
      <c r="E270" s="3"/>
      <c r="F270" s="3"/>
      <c r="G270" s="3"/>
      <c r="H270" s="3"/>
      <c r="I270" s="3"/>
      <c r="J270" s="149"/>
      <c r="K270" s="3"/>
      <c r="L270" s="3"/>
      <c r="M270" s="3"/>
      <c r="N270" s="3"/>
    </row>
    <row r="271" spans="1:14" ht="15">
      <c r="A271" s="3"/>
      <c r="B271" s="3" t="s">
        <v>278</v>
      </c>
      <c r="C271" s="3"/>
      <c r="D271" s="3"/>
      <c r="E271" s="3"/>
      <c r="F271" s="3"/>
      <c r="G271" s="3"/>
      <c r="H271" s="3"/>
      <c r="I271" s="3"/>
      <c r="J271" s="149"/>
      <c r="K271" s="3"/>
      <c r="L271" s="3"/>
      <c r="M271" s="3"/>
      <c r="N271" s="3"/>
    </row>
    <row r="272" spans="1:14" ht="15">
      <c r="A272" s="3"/>
      <c r="B272" s="3" t="s">
        <v>265</v>
      </c>
      <c r="C272" s="3"/>
      <c r="D272" s="3"/>
      <c r="E272" s="3"/>
      <c r="F272" s="3"/>
      <c r="G272" s="3"/>
      <c r="H272" s="3"/>
      <c r="I272" s="3"/>
      <c r="J272" s="149"/>
      <c r="K272" s="3"/>
      <c r="L272" s="3"/>
      <c r="M272" s="3"/>
      <c r="N272" s="3"/>
    </row>
    <row r="273" spans="1:14" ht="15">
      <c r="A273" s="3"/>
      <c r="B273" s="3"/>
      <c r="J273" s="120"/>
      <c r="K273" s="3"/>
      <c r="L273" s="3"/>
      <c r="M273" s="3"/>
      <c r="N273" s="3"/>
    </row>
    <row r="274" spans="1:14" ht="15">
      <c r="A274" s="90" t="s">
        <v>163</v>
      </c>
      <c r="B274" s="3" t="s">
        <v>228</v>
      </c>
      <c r="C274" s="3"/>
      <c r="D274" s="3"/>
      <c r="E274" s="3"/>
      <c r="F274" s="3"/>
      <c r="G274" s="3"/>
      <c r="H274" s="3"/>
      <c r="I274" s="3"/>
      <c r="J274" s="120"/>
      <c r="K274" s="3"/>
      <c r="L274" s="3"/>
      <c r="M274" s="3"/>
      <c r="N274" s="3"/>
    </row>
    <row r="275" spans="1:14" ht="15">
      <c r="A275" s="90"/>
      <c r="B275" s="3" t="s">
        <v>167</v>
      </c>
      <c r="C275" s="3"/>
      <c r="D275" s="3"/>
      <c r="E275" s="3"/>
      <c r="F275" s="3"/>
      <c r="G275" s="3"/>
      <c r="H275" s="3"/>
      <c r="I275" s="3"/>
      <c r="J275" s="120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120"/>
      <c r="K276" s="3"/>
      <c r="L276" s="3"/>
      <c r="M276" s="3"/>
      <c r="N276" s="3"/>
    </row>
    <row r="277" spans="1:14" ht="15">
      <c r="A277" s="90" t="s">
        <v>164</v>
      </c>
      <c r="B277" s="3" t="s">
        <v>170</v>
      </c>
      <c r="C277" s="3"/>
      <c r="D277" s="3"/>
      <c r="E277" s="3"/>
      <c r="F277" s="3"/>
      <c r="G277" s="3"/>
      <c r="H277" s="3"/>
      <c r="I277" s="3"/>
      <c r="J277" s="120"/>
      <c r="K277" s="3"/>
      <c r="L277" s="3"/>
      <c r="M277" s="3"/>
      <c r="N277" s="3"/>
    </row>
    <row r="278" spans="1:14" ht="15">
      <c r="A278" s="90"/>
      <c r="B278" s="3" t="s">
        <v>280</v>
      </c>
      <c r="C278" s="3"/>
      <c r="D278" s="3"/>
      <c r="E278" s="3"/>
      <c r="F278" s="3"/>
      <c r="G278" s="3"/>
      <c r="H278" s="3"/>
      <c r="I278" s="3"/>
      <c r="J278" s="120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120"/>
      <c r="K279" s="3"/>
      <c r="L279" s="3"/>
      <c r="M279" s="3"/>
      <c r="N279" s="3"/>
    </row>
    <row r="280" spans="1:11" ht="15">
      <c r="A280" s="11" t="s">
        <v>80</v>
      </c>
      <c r="B280" s="3" t="s">
        <v>283</v>
      </c>
      <c r="C280" s="2"/>
      <c r="D280" s="2"/>
      <c r="E280" s="2"/>
      <c r="F280" s="2"/>
      <c r="G280" s="2"/>
      <c r="H280" s="2"/>
      <c r="I280" s="2"/>
      <c r="J280" s="2"/>
      <c r="K280" s="3"/>
    </row>
    <row r="281" spans="1:11" ht="15">
      <c r="A281" s="9"/>
      <c r="B281" s="3" t="s">
        <v>200</v>
      </c>
      <c r="C281" s="2"/>
      <c r="D281" s="2"/>
      <c r="E281" s="2"/>
      <c r="F281" s="2"/>
      <c r="G281" s="2"/>
      <c r="H281" s="2"/>
      <c r="I281" s="2"/>
      <c r="J281" s="2"/>
      <c r="K281" s="3"/>
    </row>
    <row r="282" spans="1:11" ht="15">
      <c r="A282" s="9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9"/>
      <c r="B283" s="3" t="s">
        <v>288</v>
      </c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9"/>
      <c r="B284" s="3" t="s">
        <v>289</v>
      </c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9"/>
      <c r="B285" s="3" t="s">
        <v>290</v>
      </c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9"/>
      <c r="B286" s="3" t="s">
        <v>281</v>
      </c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9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9"/>
      <c r="B288" s="3"/>
      <c r="C288" s="3"/>
      <c r="D288" s="3"/>
      <c r="E288" s="3"/>
      <c r="F288" s="3"/>
      <c r="G288" s="3"/>
      <c r="H288" s="3"/>
      <c r="I288" s="3"/>
      <c r="J288" s="120" t="s">
        <v>124</v>
      </c>
      <c r="K288" s="3"/>
    </row>
    <row r="289" spans="1:11" ht="15">
      <c r="A289" s="9"/>
      <c r="B289" s="3"/>
      <c r="C289" s="3"/>
      <c r="D289" s="3"/>
      <c r="E289" s="3"/>
      <c r="F289" s="3"/>
      <c r="G289" s="3"/>
      <c r="H289" s="3"/>
      <c r="I289" s="3"/>
      <c r="J289" s="120"/>
      <c r="K289" s="3"/>
    </row>
    <row r="290" spans="1:11" ht="15">
      <c r="A290" s="9"/>
      <c r="B290" s="3"/>
      <c r="C290" s="3"/>
      <c r="D290" s="3"/>
      <c r="E290" s="3"/>
      <c r="F290" s="3"/>
      <c r="G290" s="3"/>
      <c r="H290" s="3"/>
      <c r="I290" s="3"/>
      <c r="J290" s="120"/>
      <c r="K290" s="3"/>
    </row>
    <row r="291" spans="1:11" ht="15">
      <c r="A291" s="9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9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9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113" t="str">
        <f>+A247</f>
        <v>BERJAYA SPORTS TOTO BERHAD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113" t="str">
        <f>+A248</f>
        <v>UNAUDITED 2ND QUARTER REPORT ON CONSOLIDATED RESULTS 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114" t="str">
        <f>+A249</f>
        <v>FOR THE FINANCIAL PERIOD ENDED 31 OCTOBER 2001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5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53" t="s">
        <v>76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5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50">
        <v>20</v>
      </c>
      <c r="B300" s="3" t="s">
        <v>166</v>
      </c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9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50">
        <v>21</v>
      </c>
      <c r="B302" s="3" t="s">
        <v>248</v>
      </c>
      <c r="C302" s="3"/>
      <c r="D302" s="3"/>
      <c r="E302" s="3"/>
      <c r="F302" s="3"/>
      <c r="G302" s="3"/>
      <c r="H302" s="3"/>
      <c r="I302" s="3"/>
      <c r="J302" s="3"/>
      <c r="K302" s="3"/>
    </row>
    <row r="303" spans="1:13" ht="15">
      <c r="A303" s="9"/>
      <c r="B303" s="3" t="s">
        <v>284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5">
      <c r="A304" s="9"/>
      <c r="B304" s="3" t="s">
        <v>285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5">
      <c r="A305" s="9"/>
      <c r="B305" s="3" t="s">
        <v>279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5">
      <c r="A306" s="9"/>
      <c r="B306" s="3" t="s">
        <v>253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1" ht="15">
      <c r="A307" s="11"/>
      <c r="B307" s="9"/>
      <c r="D307" s="3"/>
      <c r="E307" s="3"/>
      <c r="F307" s="3"/>
      <c r="G307" s="3"/>
      <c r="H307" s="3"/>
      <c r="I307" s="3"/>
      <c r="J307" s="3"/>
      <c r="K307" s="3"/>
    </row>
    <row r="308" spans="2:22" ht="15">
      <c r="B308" s="3" t="s">
        <v>238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2:22" ht="15">
      <c r="B309" s="3" t="s">
        <v>239</v>
      </c>
      <c r="C309" s="3" t="s">
        <v>286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">
      <c r="A310" s="11"/>
      <c r="B310" s="3"/>
      <c r="C310" s="3" t="s">
        <v>254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">
      <c r="A311" s="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">
      <c r="A312" s="53"/>
      <c r="B312" s="3" t="s">
        <v>240</v>
      </c>
      <c r="C312" s="3" t="s">
        <v>241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">
      <c r="A313" s="11"/>
      <c r="B313" s="3"/>
      <c r="C313" s="3" t="s">
        <v>242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2:22" ht="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2:22" ht="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11" ht="15">
      <c r="A316" s="9"/>
      <c r="B316" s="3"/>
      <c r="C316" s="3"/>
      <c r="D316" s="3"/>
      <c r="E316" s="3"/>
      <c r="G316" s="3"/>
      <c r="H316" s="3"/>
      <c r="I316" s="3"/>
      <c r="J316" s="3"/>
      <c r="K316" s="3"/>
    </row>
    <row r="317" spans="1:11" ht="15">
      <c r="A317" t="s">
        <v>89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9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9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9"/>
      <c r="B335" s="3"/>
      <c r="C335" s="3"/>
      <c r="D335" s="3"/>
      <c r="E335" s="3"/>
      <c r="F335" s="3"/>
      <c r="G335" s="3"/>
      <c r="H335" s="3"/>
      <c r="I335" s="3"/>
      <c r="J335" s="120" t="s">
        <v>243</v>
      </c>
      <c r="K335" s="3"/>
    </row>
    <row r="336" spans="1:10" ht="15">
      <c r="A336" s="9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5">
      <c r="A337" s="9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5">
      <c r="A338" s="9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>
      <c r="A339" s="9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5">
      <c r="A340" s="9"/>
      <c r="B340" s="3"/>
      <c r="C340" s="3"/>
      <c r="D340" s="3"/>
      <c r="E340" s="3"/>
      <c r="F340" s="3"/>
      <c r="G340" s="3"/>
      <c r="H340" s="3"/>
      <c r="I340" s="3"/>
      <c r="J340" s="3"/>
    </row>
    <row r="342" ht="12.75">
      <c r="A342" t="s">
        <v>5</v>
      </c>
    </row>
  </sheetData>
  <mergeCells count="7">
    <mergeCell ref="D119:F119"/>
    <mergeCell ref="I120:J120"/>
    <mergeCell ref="G120:H120"/>
    <mergeCell ref="G126:H126"/>
    <mergeCell ref="I125:J125"/>
    <mergeCell ref="I126:J126"/>
    <mergeCell ref="I119:J119"/>
  </mergeCells>
  <printOptions/>
  <pageMargins left="0.6" right="0.3" top="0.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Amy</cp:lastModifiedBy>
  <cp:lastPrinted>2001-11-28T04:41:47Z</cp:lastPrinted>
  <dcterms:created xsi:type="dcterms:W3CDTF">2000-06-02T10:53:13Z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