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31" windowWidth="9135" windowHeight="4455" tabRatio="599" activeTab="2"/>
  </bookViews>
  <sheets>
    <sheet name="BS" sheetId="1" r:id="rId1"/>
    <sheet name="NOTES" sheetId="2" r:id="rId2"/>
    <sheet name="P&amp;L%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'BS'!$A$1:$J$69</definedName>
    <definedName name="_xlnm.Print_Area" localSheetId="1">'NOTES'!$A$1:$K$349</definedName>
    <definedName name="_xlnm.Print_Area" localSheetId="2">'P&amp;L%'!$A$1:$O$142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<sst xmlns="http://schemas.openxmlformats.org/spreadsheetml/2006/main" count="404" uniqueCount="309">
  <si>
    <t>(Company No : 9109-K)</t>
  </si>
  <si>
    <t>Listing Department</t>
  </si>
  <si>
    <t>KUALA LUMPUR STOCK EXCHANGE</t>
  </si>
  <si>
    <t>9th Floor Exchange Square</t>
  </si>
  <si>
    <t>Bukit Kewangan</t>
  </si>
  <si>
    <t xml:space="preserve"> </t>
  </si>
  <si>
    <t>CONSOLIDATED INCOME STATEMENT</t>
  </si>
  <si>
    <t>INDIVIDUAL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</si>
  <si>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</si>
  <si>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</si>
  <si>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</si>
  <si>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</si>
  <si>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</si>
  <si>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</si>
  <si>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</si>
  <si>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</si>
  <si>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RM'000</t>
  </si>
  <si>
    <t>1</t>
  </si>
  <si>
    <t>(a)</t>
  </si>
  <si>
    <t>Turnover</t>
  </si>
  <si>
    <t>(b)</t>
  </si>
  <si>
    <t>Investment income</t>
  </si>
  <si>
    <t>(c)</t>
  </si>
  <si>
    <t>2</t>
  </si>
  <si>
    <t xml:space="preserve">    income tax, minority interests and</t>
  </si>
  <si>
    <t xml:space="preserve">    extraordinary items</t>
  </si>
  <si>
    <t>Depreciation and amortisation</t>
  </si>
  <si>
    <t>(d)</t>
  </si>
  <si>
    <t>Exceptional items</t>
  </si>
  <si>
    <t>(e)</t>
  </si>
  <si>
    <t xml:space="preserve">    interests and extraordinary items</t>
  </si>
  <si>
    <t>(f)</t>
  </si>
  <si>
    <t>Page  2</t>
  </si>
  <si>
    <t>CONSOLIDATED INCOME STATEMENT (CONTINUED)</t>
  </si>
  <si>
    <t>(g)</t>
  </si>
  <si>
    <t>(h)</t>
  </si>
  <si>
    <t>(i)</t>
  </si>
  <si>
    <t xml:space="preserve">     deducting minority interests</t>
  </si>
  <si>
    <t>(ii)  Less : minority interests</t>
  </si>
  <si>
    <t>(j)</t>
  </si>
  <si>
    <t>(k)</t>
  </si>
  <si>
    <t>(i)  Extraordinary items</t>
  </si>
  <si>
    <t>(iii)  Extraordinary items attributable</t>
  </si>
  <si>
    <t xml:space="preserve">       to members of the company</t>
  </si>
  <si>
    <t>(l)</t>
  </si>
  <si>
    <t xml:space="preserve">     of the company</t>
  </si>
  <si>
    <t>3</t>
  </si>
  <si>
    <t>CONSOLIDATED BALANCE SHEET</t>
  </si>
  <si>
    <t>AS AT</t>
  </si>
  <si>
    <t>END OF</t>
  </si>
  <si>
    <t>FINANCIAL</t>
  </si>
  <si>
    <t>YEAR END</t>
  </si>
  <si>
    <t>Long Term Investments</t>
  </si>
  <si>
    <t>4</t>
  </si>
  <si>
    <t>Intangible Assets</t>
  </si>
  <si>
    <t>Current Assets</t>
  </si>
  <si>
    <t>Stocks</t>
  </si>
  <si>
    <t>Trade Debtors</t>
  </si>
  <si>
    <t>Other Debtors, Deposits and Prepayments</t>
  </si>
  <si>
    <t>Term Deposits</t>
  </si>
  <si>
    <t>Cash and Bank Balances</t>
  </si>
  <si>
    <t>Current Liabilities</t>
  </si>
  <si>
    <t>Short Term Borrowings</t>
  </si>
  <si>
    <t>Trade Creditors</t>
  </si>
  <si>
    <t>Other Creditors</t>
  </si>
  <si>
    <t>Provision for Taxation</t>
  </si>
  <si>
    <t>Proposed Dividend</t>
  </si>
  <si>
    <t>Net Current Assets</t>
  </si>
  <si>
    <t>Share Capital</t>
  </si>
  <si>
    <t>Reserves</t>
  </si>
  <si>
    <t>Share Premium</t>
  </si>
  <si>
    <t>Retained Profits</t>
  </si>
  <si>
    <t>Minority Interests</t>
  </si>
  <si>
    <t>Other Long Term Liabilities</t>
  </si>
  <si>
    <t>Net tangible assets per share (sen)</t>
  </si>
  <si>
    <t>NOTES</t>
  </si>
  <si>
    <t>Current year provision</t>
  </si>
  <si>
    <t>NOTES (CONTINUED)</t>
  </si>
  <si>
    <t>16</t>
  </si>
  <si>
    <t>Total assets</t>
  </si>
  <si>
    <t>before taxation</t>
  </si>
  <si>
    <t>employed</t>
  </si>
  <si>
    <t>19</t>
  </si>
  <si>
    <t>20</t>
  </si>
  <si>
    <t>check</t>
  </si>
  <si>
    <t>Investment holdings and others</t>
  </si>
  <si>
    <t>(audited)</t>
  </si>
  <si>
    <t>Current</t>
  </si>
  <si>
    <t>+ / (-)</t>
  </si>
  <si>
    <t>%</t>
  </si>
  <si>
    <t>50200 Kuala Lumpur</t>
  </si>
  <si>
    <t>.</t>
  </si>
  <si>
    <t>CUMULATIVE QUARTERS</t>
  </si>
  <si>
    <t>cc. Securities Commission</t>
  </si>
  <si>
    <t xml:space="preserve">        shares) (sen)</t>
  </si>
  <si>
    <t>BERJAYA SPORTS TOTO BERHAD</t>
  </si>
  <si>
    <t>Development Properties</t>
  </si>
  <si>
    <t>Others</t>
  </si>
  <si>
    <t>Shareholders' Funds Before Treasury Shares</t>
  </si>
  <si>
    <t>Treasury Shares</t>
  </si>
  <si>
    <t>Shareholders' Funds After Treasury Shares</t>
  </si>
  <si>
    <t>Net assets per share (sen)</t>
  </si>
  <si>
    <t xml:space="preserve">   - in Malaysia</t>
  </si>
  <si>
    <t xml:space="preserve">   - outside Malaysia</t>
  </si>
  <si>
    <t>follows :</t>
  </si>
  <si>
    <t>The details of the share buy-backs are as follows :</t>
  </si>
  <si>
    <t>Price per share (RM)</t>
  </si>
  <si>
    <t>Month</t>
  </si>
  <si>
    <t>Lowest</t>
  </si>
  <si>
    <t>Highest</t>
  </si>
  <si>
    <t>Average</t>
  </si>
  <si>
    <t>Number of shares</t>
  </si>
  <si>
    <t>Total consideration</t>
  </si>
  <si>
    <t>There was no pending material litigation cases against the Company and its subsidiary companies</t>
  </si>
  <si>
    <t>Profit/(loss)</t>
  </si>
  <si>
    <t>Investment in Associated Companies</t>
  </si>
  <si>
    <t>Associated companies</t>
  </si>
  <si>
    <t>Toto betting operations</t>
  </si>
  <si>
    <t>30/4/00</t>
  </si>
  <si>
    <t>June 2000</t>
  </si>
  <si>
    <t xml:space="preserve">Note : </t>
  </si>
  <si>
    <t>Malaysia</t>
  </si>
  <si>
    <t>Outside Malaysia</t>
  </si>
  <si>
    <t>August 2000</t>
  </si>
  <si>
    <t>September 2000</t>
  </si>
  <si>
    <t>October 2000</t>
  </si>
  <si>
    <t>Amount</t>
  </si>
  <si>
    <t>Balance as at 1 May 2000</t>
  </si>
  <si>
    <t>funds and are being held as treasury shares with none of the shares being cancelled and resold during</t>
  </si>
  <si>
    <t>December 2000</t>
  </si>
  <si>
    <t>higher than the statutory tax rate mainly due to certain expenses being disallowed for taxation</t>
  </si>
  <si>
    <t>purposes.</t>
  </si>
  <si>
    <t>Page  1</t>
  </si>
  <si>
    <t>Page  3</t>
  </si>
  <si>
    <t>Page  4</t>
  </si>
  <si>
    <t>Page  5</t>
  </si>
  <si>
    <t>Page  8</t>
  </si>
  <si>
    <t>Page  7</t>
  </si>
  <si>
    <t>Page  6</t>
  </si>
  <si>
    <t>Transfer from deferred tax</t>
  </si>
  <si>
    <t>On 1 December 2000, the Company ("BToto") announced the following proposals, i.e.:</t>
  </si>
  <si>
    <t>(iii)  the proposed increase in authorised share capital of BToto from RM1 billion comprising 1 billion</t>
  </si>
  <si>
    <t xml:space="preserve">       BToto shares to RM2 billion comprising 2 billion BToto shares.</t>
  </si>
  <si>
    <t>(i)    the proposed distribution of a special dividend of 170% (45% tax exempt and 125% less</t>
  </si>
  <si>
    <t xml:space="preserve">        tax of 28%) amounting to RM779.583 million;</t>
  </si>
  <si>
    <t xml:space="preserve">(ii)   the proposed renounceable rights issue of up to RM779.583 million of 8% nominal value of </t>
  </si>
  <si>
    <t xml:space="preserve">       Irredeemable Convertible Unsecured Loan Stocks ("ICULS") to all the shareholders of BToto</t>
  </si>
  <si>
    <t xml:space="preserve">       at 100% of the nominal value on the basis of RM27 nominal value of ICULS for every 20 </t>
  </si>
  <si>
    <t xml:space="preserve">       BToto shares held; and</t>
  </si>
  <si>
    <t>Page  9</t>
  </si>
  <si>
    <t>21 June 2001</t>
  </si>
  <si>
    <t xml:space="preserve">UNAUDITED 4TH QUARTER REPORT ON CONSOLIDATED RESULTS </t>
  </si>
  <si>
    <t>30/4/2001</t>
  </si>
  <si>
    <t>30/4/2000</t>
  </si>
  <si>
    <t>(ii)  Fully diluted (based on 565,835,000</t>
  </si>
  <si>
    <t>Revenue</t>
  </si>
  <si>
    <t xml:space="preserve">Other income </t>
  </si>
  <si>
    <t>Profit before finance cost, depreciation</t>
  </si>
  <si>
    <t xml:space="preserve">    and amortisation, exceptional items</t>
  </si>
  <si>
    <t>Finance costs</t>
  </si>
  <si>
    <t>Profit before income tax, minority</t>
  </si>
  <si>
    <t>Share of profits and losses of</t>
  </si>
  <si>
    <t xml:space="preserve">    associated companies</t>
  </si>
  <si>
    <t>Income tax</t>
  </si>
  <si>
    <t>(i)  Profit after income tax before</t>
  </si>
  <si>
    <t>Net profit from ordinary activities</t>
  </si>
  <si>
    <t xml:space="preserve">     attributable to members of the</t>
  </si>
  <si>
    <t xml:space="preserve">     company</t>
  </si>
  <si>
    <t>Net profit attributable to members</t>
  </si>
  <si>
    <t>Pre-acquisition profit / (loss),</t>
  </si>
  <si>
    <t xml:space="preserve">      if applicable</t>
  </si>
  <si>
    <t>N/A</t>
  </si>
  <si>
    <t>(m)</t>
  </si>
  <si>
    <t xml:space="preserve">Earnings per share based on 2(m) </t>
  </si>
  <si>
    <t>above after deducting any provision</t>
  </si>
  <si>
    <t>for preference dividends if any :</t>
  </si>
  <si>
    <t>(i)  Basic  (based on weighted</t>
  </si>
  <si>
    <t xml:space="preserve">       average 565,835,000 [30/4/00 :</t>
  </si>
  <si>
    <t xml:space="preserve">       572,393,000] ordinary shares</t>
  </si>
  <si>
    <t xml:space="preserve">       in issue)  (sen)</t>
  </si>
  <si>
    <t>Certain comparative figures have been reclassified to conform with the revised presentation of financial</t>
  </si>
  <si>
    <t>statements after adopting the format as prescribed in MASB Standard No. 1 - Presentation of Financial</t>
  </si>
  <si>
    <t>Statements.</t>
  </si>
  <si>
    <t>Long Term Receivables</t>
  </si>
  <si>
    <t>Property, Plant and Equipment</t>
  </si>
  <si>
    <t>Investment Property</t>
  </si>
  <si>
    <t>Deferred taxation</t>
  </si>
  <si>
    <t>The quarterly financial statements have been prepared using the same accounting policies and methods</t>
  </si>
  <si>
    <t>of computation as compared with the most recent annual financial statement except that pre-operating</t>
  </si>
  <si>
    <t>the probable future economic benefits and expenditure incurred cannot be established.  The</t>
  </si>
  <si>
    <t>4th quarter</t>
  </si>
  <si>
    <t>Over provision in prior years</t>
  </si>
  <si>
    <t>The effective tax rate on the Group's current fourth quarter profit and current year todate profit were</t>
  </si>
  <si>
    <t>There was no profits on sale of investment and properties for the current quarter and financial year</t>
  </si>
  <si>
    <t>ended 30 April 2001 except for subsidiary companies with principal activities of property development.</t>
  </si>
  <si>
    <t xml:space="preserve">During the financial year ended 30 April 2001, the Company issued 674,000 ordinary shares </t>
  </si>
  <si>
    <t>of its own from the open market during the fourth quarter. Inclusive of the 10,213,000 shares</t>
  </si>
  <si>
    <t xml:space="preserve">bought back in the first, second and third quarters, the cumulative shares bought back for the financial </t>
  </si>
  <si>
    <t>the financial year ended 30 April 2001.</t>
  </si>
  <si>
    <t>March 2001</t>
  </si>
  <si>
    <t>April 2001</t>
  </si>
  <si>
    <t>The number of treasury shares held on hand as at 30 April 2001 are as follows :</t>
  </si>
  <si>
    <t>Total treasury shares as at 30 April 2001</t>
  </si>
  <si>
    <t>Increase in treasury shares for the year</t>
  </si>
  <si>
    <t>As at 30 April 2001, the number of outstanding shares in issue and fully paid with voting rights is</t>
  </si>
  <si>
    <t>557,857,000 (30 April 2000 : 572,029,000) ordinary shares of RM1.00 each.</t>
  </si>
  <si>
    <t xml:space="preserve">The Group borrowings as at 30 April 2001 consisted of secured short term borrowings </t>
  </si>
  <si>
    <t>amounting to RM7,839,000.  All the borrowings was denominated in US dollars amounting to</t>
  </si>
  <si>
    <t xml:space="preserve">USD 2,060,000 and was converted at the rate prevailing as at 30 April 2001. </t>
  </si>
  <si>
    <t>11</t>
  </si>
  <si>
    <t>as follows :</t>
  </si>
  <si>
    <t>USD'000</t>
  </si>
  <si>
    <t>Unsecured</t>
  </si>
  <si>
    <t>Guarantee given to Noteholders for Secured</t>
  </si>
  <si>
    <t xml:space="preserve">   Floating Rate Notes issued by a related company</t>
  </si>
  <si>
    <t>Balance as at 30 April 2000</t>
  </si>
  <si>
    <t>Reduction during the year due to</t>
  </si>
  <si>
    <t>Balance as at 30 April 2001</t>
  </si>
  <si>
    <t>Guarantee given to a financial institution for</t>
  </si>
  <si>
    <t xml:space="preserve">   facility granted to a related company</t>
  </si>
  <si>
    <t xml:space="preserve">    repayment of loan</t>
  </si>
  <si>
    <t>Total</t>
  </si>
  <si>
    <t xml:space="preserve">Segmental turnover, profit before taxation and total assets employed as at 30 April 2001 were as </t>
  </si>
  <si>
    <t>Segmental information on geographical basis are as follows :</t>
  </si>
  <si>
    <t>17</t>
  </si>
  <si>
    <t>18</t>
  </si>
  <si>
    <t>except for our toto betting operations that may be affected by the festive seasons.</t>
  </si>
  <si>
    <t>The increase was mainly contributed by Sports Toto Malaysia Sdn Bhd ("Sports Toto") which</t>
  </si>
  <si>
    <t>against the adverse prize payout recorded in the preceding quarter.</t>
  </si>
  <si>
    <t>As compared to the corresponding fourth quarter ended 30 April 2000, the Group achieved a</t>
  </si>
  <si>
    <t>For the year ended 30 April 2001, the Group achieved a revenue of RM2.33 billion compared to</t>
  </si>
  <si>
    <t>million, representing an increase of 4% as compared to the previous year ended 30 April 2000.</t>
  </si>
  <si>
    <t>Page  10</t>
  </si>
  <si>
    <t xml:space="preserve">       [30/4/00: 579,963,000] ordinary</t>
  </si>
  <si>
    <t>FOR THE FINANCIAL YEAR ENDED 30 APRIL 2001</t>
  </si>
  <si>
    <t xml:space="preserve">arising from Employees' Share Option Scheme.  The Company also bought back 4,633,000 shares </t>
  </si>
  <si>
    <t xml:space="preserve">year ended 30 April 2001 is 14,846,000.  These shares are bought back with internally generated </t>
  </si>
  <si>
    <t xml:space="preserve">     year due to redemption of Notes</t>
  </si>
  <si>
    <t xml:space="preserve">Reduction in guarantee amount during the </t>
  </si>
  <si>
    <t>A guarantee fee is receivable by the Company.</t>
  </si>
  <si>
    <t xml:space="preserve">As compared to the preceding quarter ended 31 January 2001, the Group recorded an increase in </t>
  </si>
  <si>
    <t>expenditure incurred during the year are charged out as expense where a direct association between</t>
  </si>
  <si>
    <t>Not applicable.</t>
  </si>
  <si>
    <t xml:space="preserve">instead of being adjusted to the opening balance of retained earnings as the balance brought forward </t>
  </si>
  <si>
    <t>is immaterial.</t>
  </si>
  <si>
    <t>RM360.1 million, representing a decrease of 1% and 4% respectively compared to the last financial</t>
  </si>
  <si>
    <t>There is no material subsequent event for the financial year ended 30 April 2001 up to the date</t>
  </si>
  <si>
    <t>of this announcement.</t>
  </si>
  <si>
    <t>The comparative figure for revenue has been restated to exclude the share of associate company's</t>
  </si>
  <si>
    <t>revenue.  This is to be consistent with the basis used in the most recent annual financial statements.</t>
  </si>
  <si>
    <t xml:space="preserve">The changes in contingent liabilities since the last audited balance sheet as at 30 April 2000 are </t>
  </si>
  <si>
    <t xml:space="preserve">Sports Toto registered a slight decrease in revenue of 2% as the current quarter under review had 2 </t>
  </si>
  <si>
    <t>Prime Gaming Management Corporation with its leasing of on-line lottery equipment business in the</t>
  </si>
  <si>
    <t xml:space="preserve">Philippines registered a decrease of 12% in sales revenue as compared to previous corresponding </t>
  </si>
  <si>
    <t>year ended 30 April 2000.  This was mainly due to the current financial year having four draws less</t>
  </si>
  <si>
    <t xml:space="preserve">pre-operating expenses brought forward amounting to RM3,315,000 were written off during the year </t>
  </si>
  <si>
    <t xml:space="preserve">The exceptional items amounting to RM1.66 million for the financial year ended 30 April 2001 were </t>
  </si>
  <si>
    <t xml:space="preserve">in relation  to overseas lottery fixed assets written off.  The write off was made in the third quarter </t>
  </si>
  <si>
    <t>There was no extraordinary item in the current quarter and financial year ended 30 April 2001.</t>
  </si>
  <si>
    <t>the following :</t>
  </si>
  <si>
    <t xml:space="preserve">The income tax charge for the current quarter and financial year ended 30 April 2001 included </t>
  </si>
  <si>
    <t>There was no purchase or disposal of quoted securities for the current quarter and financial year</t>
  </si>
  <si>
    <t>ended 30 April 2001.</t>
  </si>
  <si>
    <t>There were no changes in the composition of the Company for the current quarter and financial year</t>
  </si>
  <si>
    <t>term investments, restructuring and discontinuing operations.</t>
  </si>
  <si>
    <t xml:space="preserve">ended 30 April 2001 including business combination, acquisition or disposal of subsidiaries and long </t>
  </si>
  <si>
    <t xml:space="preserve">Save as disclosed in Note 11, there were no financial instruments with off balance sheet risk as at </t>
  </si>
  <si>
    <t>as at the date of this announcement.</t>
  </si>
  <si>
    <t xml:space="preserve">achieved an increase of 6% in revenue (in spite of having 2 draws less) due to record sales </t>
  </si>
  <si>
    <t>of the higher sales and principally due to the normalisation of the prize payout in the fourth quarter as</t>
  </si>
  <si>
    <t xml:space="preserve">from the Super 6/49 Jackpot game.  Sports Toto's pre-tax profit also rose by 58% both as a result </t>
  </si>
  <si>
    <t>was mainly attributed to the exceptional items incurred in the preceding year corresponding</t>
  </si>
  <si>
    <t>quarter whereas there was none for the quarter under review.  However, the Group's revenue</t>
  </si>
  <si>
    <t xml:space="preserve">of RM609.2 million for the current quarter was lower by 7%.  This was mainly attributed to the lower </t>
  </si>
  <si>
    <t xml:space="preserve">sales achieved by International Lottery &amp; Totalizator Systems, Inc. resulting from smaller contract </t>
  </si>
  <si>
    <t>which will be explained in the ensuing paragraphs.</t>
  </si>
  <si>
    <t xml:space="preserve">orders and also lower sales from Sports Toto as well as Prime Gaming Management Corporation, </t>
  </si>
  <si>
    <t>The principal subsidiary, Sports Toto recorded a revenue of RM2.24 billion and pre-tax profit of</t>
  </si>
  <si>
    <t>The principal business operations are not significantly affected by seasonality or cyclicality factors</t>
  </si>
  <si>
    <t>ended 31 January 2001.  There was no exceptional item in the current quarter ended 30 April 2001.</t>
  </si>
  <si>
    <t>the date of this announcement.</t>
  </si>
  <si>
    <t xml:space="preserve">revenue and pre-tax profit of 6% and 39% respectively. </t>
  </si>
  <si>
    <t>pre-tax profit of RM111.7 million representing an increase of 7%.  The increase in pre-tax profit</t>
  </si>
  <si>
    <t>RM2.34 billion in the previous corresponding year.  The pre-tax profit for the Group was RM401.6</t>
  </si>
  <si>
    <t xml:space="preserve">Financial </t>
  </si>
  <si>
    <t>year ended</t>
  </si>
  <si>
    <t>30 April 2001</t>
  </si>
  <si>
    <t>The aforesaid proposals are inter-conditional upon each other and the proposed renounceable rights</t>
  </si>
  <si>
    <t>issue of ICULS was approved by the Securities Commission on 16 April 2001.  As at the date of</t>
  </si>
  <si>
    <t>this announcement, the proposals are still pending shareholders' approval.</t>
  </si>
  <si>
    <t xml:space="preserve">which normally contributes to higher sales, fell on the third quarter of this financial year as compared </t>
  </si>
  <si>
    <t>than that in the preceding year corresponding quarter as a result of higher prize payout.</t>
  </si>
  <si>
    <t xml:space="preserve">to it being in the fourth quarter of the previous financial year.  The pre-tax profit was lower by 7% </t>
  </si>
  <si>
    <t>The improved pre-tax profit was mainly due to the lower amount of exceptional items incurred</t>
  </si>
  <si>
    <t>and the lower share of losses of associated companies for the financial year ended 30 April 2001.</t>
  </si>
  <si>
    <t>than the previous year.</t>
  </si>
  <si>
    <t>The Board has recommended a final dividend of 13% per share less 28% income tax (2000 : 15%)</t>
  </si>
  <si>
    <t xml:space="preserve">for the approval of shareholders at the forthcoming Annual General Meeting. The Board had </t>
  </si>
  <si>
    <t>declared the first interim dividend of 5% per share less 28% income tax, second interim dividend</t>
  </si>
  <si>
    <t>of 5% per share less 28% income tax and third interim dividend of 5% per share less 28% income</t>
  </si>
  <si>
    <t>tax for the financial year ended 30 April 2001.  The first, second and third interim dividends have</t>
  </si>
  <si>
    <t>been paid on 18 December 2000, 26 February 2001 and 30 April 2001 respectively.  The total</t>
  </si>
  <si>
    <t>28% (30 April 2000 : 25% per share less 28% income tax).</t>
  </si>
  <si>
    <t>gross dividend distribution per share in respect of the financial year ended 30 April 2001 will be</t>
  </si>
  <si>
    <t>The date of closure of the Record of Depositors for determining the dividend entitlement and the</t>
  </si>
  <si>
    <t>date of payment shall be announced at a later date.</t>
  </si>
  <si>
    <t>draws less than the preceding year corresponding quarter.  Further, the Chinese New Year festival</t>
  </si>
  <si>
    <t>quarter ended 30 April 2000.  The lower sales was mainly attributed to the current economic</t>
  </si>
  <si>
    <t>conditions in the Philippines coupled with the weakening of their currency.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</si>
</sst>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m/yy_)"/>
    <numFmt numFmtId="173" formatCode="hh:mm\ AM/PM_)"/>
    <numFmt numFmtId="174" formatCode=";;;"/>
    <numFmt numFmtId="175" formatCode="_(* #,##0.0_);_(* \(#,##0.0\);_(* &quot;-&quot;??_);_(@_)"/>
    <numFmt numFmtId="176" formatCode="_(* #,##0_);_(* \(#,##0\);_(* &quot;-&quot;??_);_(@_)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1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Helv"/>
      <family val="0"/>
    </font>
    <font>
      <sz val="11"/>
      <name val="Times New Roman"/>
      <family val="1"/>
    </font>
    <font>
      <b/>
      <sz val="11"/>
      <name val="Helv"/>
      <family val="0"/>
    </font>
    <font>
      <u val="single"/>
      <sz val="11"/>
      <name val="Times New Roman"/>
      <family val="1"/>
    </font>
    <font>
      <b/>
      <sz val="11"/>
      <name val="Times New Roman"/>
      <family val="0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172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centerContinuous"/>
    </xf>
    <xf numFmtId="173" fontId="5" fillId="0" borderId="0" xfId="0" applyNumberFormat="1" applyFont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3" xfId="0" applyFont="1" applyBorder="1" applyAlignment="1">
      <alignment/>
    </xf>
    <xf numFmtId="0" fontId="5" fillId="0" borderId="3" xfId="0" applyFont="1" applyBorder="1" applyAlignment="1" applyProtection="1" quotePrefix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5" xfId="0" applyFont="1" applyBorder="1" applyAlignment="1" applyProtection="1">
      <alignment horizontal="centerContinuous"/>
      <protection/>
    </xf>
    <xf numFmtId="0" fontId="5" fillId="0" borderId="6" xfId="0" applyFont="1" applyBorder="1" applyAlignment="1" applyProtection="1">
      <alignment horizontal="centerContinuous"/>
      <protection/>
    </xf>
    <xf numFmtId="0" fontId="5" fillId="0" borderId="7" xfId="0" applyFont="1" applyBorder="1" applyAlignment="1" applyProtection="1">
      <alignment horizontal="centerContinuous"/>
      <protection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center"/>
      <protection/>
    </xf>
    <xf numFmtId="176" fontId="5" fillId="0" borderId="8" xfId="15" applyNumberFormat="1" applyFont="1" applyBorder="1" applyAlignment="1" applyProtection="1">
      <alignment/>
      <protection/>
    </xf>
    <xf numFmtId="176" fontId="5" fillId="0" borderId="0" xfId="15" applyNumberFormat="1" applyFont="1" applyBorder="1" applyAlignment="1" applyProtection="1">
      <alignment/>
      <protection/>
    </xf>
    <xf numFmtId="176" fontId="5" fillId="0" borderId="0" xfId="15" applyNumberFormat="1" applyFont="1" applyAlignment="1">
      <alignment/>
    </xf>
    <xf numFmtId="176" fontId="5" fillId="0" borderId="8" xfId="15" applyNumberFormat="1" applyFont="1" applyBorder="1" applyAlignment="1" applyProtection="1">
      <alignment horizontal="right"/>
      <protection/>
    </xf>
    <xf numFmtId="176" fontId="5" fillId="0" borderId="0" xfId="15" applyNumberFormat="1" applyFont="1" applyBorder="1" applyAlignment="1" applyProtection="1">
      <alignment horizontal="right"/>
      <protection/>
    </xf>
    <xf numFmtId="176" fontId="5" fillId="0" borderId="0" xfId="15" applyNumberFormat="1" applyFont="1" applyAlignment="1" applyProtection="1">
      <alignment/>
      <protection/>
    </xf>
    <xf numFmtId="176" fontId="5" fillId="0" borderId="0" xfId="15" applyNumberFormat="1" applyFont="1" applyAlignment="1" applyProtection="1">
      <alignment horizontal="right"/>
      <protection/>
    </xf>
    <xf numFmtId="176" fontId="5" fillId="0" borderId="9" xfId="15" applyNumberFormat="1" applyFont="1" applyBorder="1" applyAlignment="1" applyProtection="1">
      <alignment horizontal="right"/>
      <protection/>
    </xf>
    <xf numFmtId="176" fontId="5" fillId="0" borderId="9" xfId="15" applyNumberFormat="1" applyFont="1" applyBorder="1" applyAlignment="1" applyProtection="1">
      <alignment/>
      <protection/>
    </xf>
    <xf numFmtId="176" fontId="5" fillId="0" borderId="0" xfId="15" applyNumberFormat="1" applyFont="1" applyAlignment="1">
      <alignment horizontal="centerContinuous"/>
    </xf>
    <xf numFmtId="176" fontId="5" fillId="0" borderId="0" xfId="15" applyNumberFormat="1" applyFont="1" applyAlignment="1" applyProtection="1">
      <alignment/>
      <protection/>
    </xf>
    <xf numFmtId="176" fontId="5" fillId="0" borderId="0" xfId="15" applyNumberFormat="1" applyFont="1" applyAlignment="1">
      <alignment/>
    </xf>
    <xf numFmtId="176" fontId="5" fillId="0" borderId="9" xfId="15" applyNumberFormat="1" applyFont="1" applyBorder="1" applyAlignment="1" applyProtection="1">
      <alignment/>
      <protection/>
    </xf>
    <xf numFmtId="176" fontId="5" fillId="0" borderId="0" xfId="15" applyNumberFormat="1" applyFont="1" applyBorder="1" applyAlignment="1" applyProtection="1">
      <alignment/>
      <protection/>
    </xf>
    <xf numFmtId="176" fontId="5" fillId="0" borderId="5" xfId="15" applyNumberFormat="1" applyFont="1" applyBorder="1" applyAlignment="1" applyProtection="1">
      <alignment/>
      <protection/>
    </xf>
    <xf numFmtId="176" fontId="5" fillId="0" borderId="6" xfId="15" applyNumberFormat="1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>
      <alignment/>
    </xf>
    <xf numFmtId="176" fontId="5" fillId="0" borderId="10" xfId="15" applyNumberFormat="1" applyFont="1" applyBorder="1" applyAlignment="1" applyProtection="1">
      <alignment/>
      <protection/>
    </xf>
    <xf numFmtId="0" fontId="5" fillId="0" borderId="0" xfId="0" applyFont="1" applyAlignment="1" applyProtection="1" quotePrefix="1">
      <alignment horizontal="center"/>
      <protection/>
    </xf>
    <xf numFmtId="176" fontId="5" fillId="0" borderId="11" xfId="15" applyNumberFormat="1" applyFont="1" applyBorder="1" applyAlignment="1" applyProtection="1">
      <alignment/>
      <protection/>
    </xf>
    <xf numFmtId="0" fontId="5" fillId="0" borderId="0" xfId="0" applyFont="1" applyAlignment="1">
      <alignment horizontal="center"/>
    </xf>
    <xf numFmtId="174" fontId="8" fillId="0" borderId="0" xfId="0" applyNumberFormat="1" applyFont="1" applyAlignment="1" applyProtection="1">
      <alignment horizontal="left"/>
      <protection/>
    </xf>
    <xf numFmtId="0" fontId="6" fillId="0" borderId="0" xfId="0" applyFont="1" applyAlignment="1">
      <alignment horizontal="left"/>
    </xf>
    <xf numFmtId="172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73" fontId="5" fillId="0" borderId="0" xfId="0" applyNumberFormat="1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 quotePrefix="1">
      <alignment horizontal="left"/>
      <protection/>
    </xf>
    <xf numFmtId="0" fontId="9" fillId="0" borderId="0" xfId="0" applyFont="1" applyAlignment="1" applyProtection="1" quotePrefix="1">
      <alignment horizontal="left"/>
      <protection/>
    </xf>
    <xf numFmtId="0" fontId="8" fillId="0" borderId="12" xfId="0" applyFont="1" applyBorder="1" applyAlignment="1" applyProtection="1">
      <alignment horizontal="centerContinuous"/>
      <protection/>
    </xf>
    <xf numFmtId="176" fontId="5" fillId="0" borderId="8" xfId="15" applyNumberFormat="1" applyFont="1" applyBorder="1" applyAlignment="1" applyProtection="1">
      <alignment horizontal="center"/>
      <protection/>
    </xf>
    <xf numFmtId="176" fontId="5" fillId="0" borderId="0" xfId="15" applyNumberFormat="1" applyFont="1" applyBorder="1" applyAlignment="1" applyProtection="1">
      <alignment horizontal="center"/>
      <protection/>
    </xf>
    <xf numFmtId="176" fontId="5" fillId="0" borderId="10" xfId="15" applyNumberFormat="1" applyFont="1" applyBorder="1" applyAlignment="1" applyProtection="1">
      <alignment horizontal="center"/>
      <protection/>
    </xf>
    <xf numFmtId="176" fontId="5" fillId="0" borderId="13" xfId="15" applyNumberFormat="1" applyFont="1" applyBorder="1" applyAlignment="1" applyProtection="1">
      <alignment horizontal="center"/>
      <protection/>
    </xf>
    <xf numFmtId="0" fontId="8" fillId="0" borderId="0" xfId="0" applyFont="1" applyAlignment="1">
      <alignment horizontal="centerContinuous"/>
    </xf>
    <xf numFmtId="176" fontId="5" fillId="0" borderId="14" xfId="15" applyNumberFormat="1" applyFont="1" applyBorder="1" applyAlignment="1" applyProtection="1">
      <alignment/>
      <protection/>
    </xf>
    <xf numFmtId="176" fontId="5" fillId="0" borderId="0" xfId="0" applyNumberFormat="1" applyFont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0" xfId="0" applyBorder="1" applyAlignment="1">
      <alignment/>
    </xf>
    <xf numFmtId="0" fontId="5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176" fontId="5" fillId="0" borderId="20" xfId="0" applyNumberFormat="1" applyFont="1" applyBorder="1" applyAlignment="1">
      <alignment/>
    </xf>
    <xf numFmtId="170" fontId="5" fillId="0" borderId="0" xfId="17" applyFont="1" applyAlignment="1" applyProtection="1">
      <alignment horizontal="left"/>
      <protection/>
    </xf>
    <xf numFmtId="0" fontId="5" fillId="0" borderId="0" xfId="0" applyFont="1" applyBorder="1" applyAlignment="1" applyProtection="1" quotePrefix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0" fillId="0" borderId="21" xfId="0" applyBorder="1" applyAlignment="1">
      <alignment/>
    </xf>
    <xf numFmtId="0" fontId="5" fillId="0" borderId="18" xfId="0" applyFont="1" applyBorder="1" applyAlignment="1" applyProtection="1" quotePrefix="1">
      <alignment horizontal="center"/>
      <protection/>
    </xf>
    <xf numFmtId="0" fontId="0" fillId="0" borderId="21" xfId="0" applyBorder="1" applyAlignment="1" quotePrefix="1">
      <alignment horizontal="center"/>
    </xf>
    <xf numFmtId="0" fontId="5" fillId="0" borderId="17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175" fontId="5" fillId="0" borderId="0" xfId="0" applyNumberFormat="1" applyFont="1" applyAlignment="1">
      <alignment/>
    </xf>
    <xf numFmtId="175" fontId="5" fillId="0" borderId="10" xfId="0" applyNumberFormat="1" applyFont="1" applyBorder="1" applyAlignment="1">
      <alignment/>
    </xf>
    <xf numFmtId="171" fontId="0" fillId="0" borderId="0" xfId="15" applyAlignment="1">
      <alignment/>
    </xf>
    <xf numFmtId="175" fontId="0" fillId="0" borderId="0" xfId="0" applyNumberFormat="1" applyAlignment="1">
      <alignment/>
    </xf>
    <xf numFmtId="175" fontId="5" fillId="0" borderId="13" xfId="15" applyNumberFormat="1" applyFont="1" applyBorder="1" applyAlignment="1">
      <alignment/>
    </xf>
    <xf numFmtId="175" fontId="5" fillId="0" borderId="0" xfId="0" applyNumberFormat="1" applyFont="1" applyBorder="1" applyAlignment="1">
      <alignment/>
    </xf>
    <xf numFmtId="0" fontId="5" fillId="0" borderId="0" xfId="0" applyFont="1" applyAlignment="1" quotePrefix="1">
      <alignment/>
    </xf>
    <xf numFmtId="176" fontId="5" fillId="0" borderId="13" xfId="15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76" fontId="5" fillId="0" borderId="25" xfId="15" applyNumberFormat="1" applyFont="1" applyBorder="1" applyAlignment="1" applyProtection="1">
      <alignment/>
      <protection/>
    </xf>
    <xf numFmtId="171" fontId="5" fillId="0" borderId="13" xfId="15" applyNumberFormat="1" applyFont="1" applyBorder="1" applyAlignment="1" applyProtection="1">
      <alignment horizontal="center"/>
      <protection/>
    </xf>
    <xf numFmtId="176" fontId="5" fillId="0" borderId="0" xfId="15" applyNumberFormat="1" applyFont="1" applyAlignment="1">
      <alignment horizontal="centerContinuous"/>
    </xf>
    <xf numFmtId="176" fontId="5" fillId="0" borderId="20" xfId="15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176" fontId="5" fillId="0" borderId="0" xfId="15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 quotePrefix="1">
      <alignment/>
    </xf>
    <xf numFmtId="17" fontId="5" fillId="0" borderId="18" xfId="0" applyNumberFormat="1" applyFont="1" applyBorder="1" applyAlignment="1" quotePrefix="1">
      <alignment/>
    </xf>
    <xf numFmtId="171" fontId="5" fillId="0" borderId="18" xfId="15" applyFont="1" applyBorder="1" applyAlignment="1">
      <alignment/>
    </xf>
    <xf numFmtId="0" fontId="0" fillId="0" borderId="18" xfId="0" applyBorder="1" applyAlignment="1">
      <alignment/>
    </xf>
    <xf numFmtId="0" fontId="5" fillId="0" borderId="17" xfId="0" applyFont="1" applyBorder="1" applyAlignment="1" quotePrefix="1">
      <alignment/>
    </xf>
    <xf numFmtId="171" fontId="5" fillId="0" borderId="17" xfId="15" applyFont="1" applyBorder="1" applyAlignment="1">
      <alignment/>
    </xf>
    <xf numFmtId="176" fontId="5" fillId="0" borderId="10" xfId="15" applyNumberFormat="1" applyFont="1" applyBorder="1" applyAlignment="1">
      <alignment/>
    </xf>
    <xf numFmtId="176" fontId="5" fillId="0" borderId="22" xfId="15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171" fontId="5" fillId="0" borderId="0" xfId="15" applyNumberFormat="1" applyFont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5" fillId="0" borderId="26" xfId="0" applyFont="1" applyBorder="1" applyAlignment="1">
      <alignment horizontal="centerContinuous"/>
    </xf>
    <xf numFmtId="0" fontId="5" fillId="0" borderId="21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175" fontId="5" fillId="0" borderId="13" xfId="15" applyNumberFormat="1" applyFont="1" applyBorder="1" applyAlignment="1" applyProtection="1">
      <alignment horizontal="center"/>
      <protection/>
    </xf>
    <xf numFmtId="175" fontId="5" fillId="0" borderId="0" xfId="15" applyNumberFormat="1" applyFont="1" applyBorder="1" applyAlignment="1" applyProtection="1">
      <alignment horizontal="center"/>
      <protection/>
    </xf>
    <xf numFmtId="175" fontId="5" fillId="0" borderId="10" xfId="15" applyNumberFormat="1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6" fontId="5" fillId="0" borderId="21" xfId="15" applyNumberFormat="1" applyFont="1" applyBorder="1" applyAlignment="1">
      <alignment/>
    </xf>
    <xf numFmtId="176" fontId="5" fillId="0" borderId="15" xfId="15" applyNumberFormat="1" applyFont="1" applyBorder="1" applyAlignment="1">
      <alignment/>
    </xf>
    <xf numFmtId="176" fontId="5" fillId="0" borderId="17" xfId="15" applyNumberFormat="1" applyFont="1" applyBorder="1" applyAlignment="1">
      <alignment/>
    </xf>
    <xf numFmtId="0" fontId="5" fillId="0" borderId="2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6" fontId="5" fillId="0" borderId="10" xfId="15" applyNumberFormat="1" applyFont="1" applyBorder="1" applyAlignment="1">
      <alignment horizontal="center"/>
    </xf>
    <xf numFmtId="17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1" fontId="5" fillId="0" borderId="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5" fillId="0" borderId="13" xfId="0" applyNumberFormat="1" applyFont="1" applyBorder="1" applyAlignment="1">
      <alignment/>
    </xf>
    <xf numFmtId="176" fontId="5" fillId="0" borderId="0" xfId="15" applyNumberFormat="1" applyFont="1" applyBorder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176" fontId="5" fillId="0" borderId="27" xfId="15" applyNumberFormat="1" applyFont="1" applyBorder="1" applyAlignment="1">
      <alignment/>
    </xf>
    <xf numFmtId="176" fontId="5" fillId="0" borderId="19" xfId="15" applyNumberFormat="1" applyFont="1" applyBorder="1" applyAlignment="1">
      <alignment/>
    </xf>
    <xf numFmtId="176" fontId="5" fillId="0" borderId="28" xfId="15" applyNumberFormat="1" applyFont="1" applyBorder="1" applyAlignment="1">
      <alignment/>
    </xf>
    <xf numFmtId="176" fontId="5" fillId="0" borderId="20" xfId="15" applyNumberFormat="1" applyFont="1" applyBorder="1" applyAlignment="1">
      <alignment/>
    </xf>
    <xf numFmtId="182" fontId="5" fillId="0" borderId="13" xfId="0" applyNumberFormat="1" applyFont="1" applyBorder="1" applyAlignment="1">
      <alignment/>
    </xf>
    <xf numFmtId="182" fontId="5" fillId="0" borderId="13" xfId="0" applyNumberFormat="1" applyFont="1" applyBorder="1" applyAlignment="1">
      <alignment/>
    </xf>
    <xf numFmtId="15" fontId="5" fillId="0" borderId="0" xfId="0" applyNumberFormat="1" applyFont="1" applyAlignment="1" quotePrefix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8" fillId="0" borderId="18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26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82</xdr:row>
      <xdr:rowOff>0</xdr:rowOff>
    </xdr:from>
    <xdr:to>
      <xdr:col>14</xdr:col>
      <xdr:colOff>0</xdr:colOff>
      <xdr:row>82</xdr:row>
      <xdr:rowOff>0</xdr:rowOff>
    </xdr:to>
    <xdr:sp>
      <xdr:nvSpPr>
        <xdr:cNvPr id="1" name="Line 1"/>
        <xdr:cNvSpPr>
          <a:spLocks/>
        </xdr:cNvSpPr>
      </xdr:nvSpPr>
      <xdr:spPr>
        <a:xfrm>
          <a:off x="5086350" y="13687425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6"/>
  <sheetViews>
    <sheetView workbookViewId="0" topLeftCell="C68">
      <selection activeCell="H65" sqref="H65"/>
    </sheetView>
  </sheetViews>
  <sheetFormatPr defaultColWidth="11.33203125" defaultRowHeight="12.75"/>
  <cols>
    <col min="1" max="1" width="3.33203125" style="9" customWidth="1"/>
    <col min="2" max="2" width="4.33203125" style="9" customWidth="1"/>
    <col min="3" max="3" width="12.5" style="9" customWidth="1"/>
    <col min="4" max="4" width="11.33203125" style="9" customWidth="1"/>
    <col min="5" max="5" width="17.33203125" style="9" customWidth="1"/>
    <col min="6" max="6" width="16.66015625" style="9" customWidth="1"/>
    <col min="7" max="7" width="2.66015625" style="9" customWidth="1"/>
    <col min="8" max="8" width="16.66015625" style="9" customWidth="1"/>
    <col min="9" max="9" width="2.66015625" style="9" customWidth="1"/>
    <col min="10" max="10" width="16.5" style="9" customWidth="1"/>
    <col min="11" max="16384" width="11.33203125" style="9" customWidth="1"/>
  </cols>
  <sheetData>
    <row r="1" spans="1:10" ht="15" customHeight="1">
      <c r="A1" s="4"/>
      <c r="B1" s="5"/>
      <c r="C1" s="6"/>
      <c r="D1" s="5"/>
      <c r="E1" s="7"/>
      <c r="F1" s="6"/>
      <c r="G1" s="6"/>
      <c r="H1" s="6"/>
      <c r="I1" s="8"/>
      <c r="J1" s="6"/>
    </row>
    <row r="2" ht="15" customHeight="1"/>
    <row r="3" ht="15" customHeight="1"/>
    <row r="4" ht="12" customHeight="1"/>
    <row r="5" ht="12" customHeight="1"/>
    <row r="6" spans="1:10" ht="13.5" customHeight="1">
      <c r="A6" s="53" t="s">
        <v>95</v>
      </c>
      <c r="B6" s="3"/>
      <c r="C6" s="3"/>
      <c r="D6" s="3"/>
      <c r="E6" s="3"/>
      <c r="J6" s="1"/>
    </row>
    <row r="7" spans="1:5" ht="13.5" customHeight="1">
      <c r="A7" s="54" t="s">
        <v>151</v>
      </c>
      <c r="B7" s="3"/>
      <c r="C7" s="3"/>
      <c r="D7" s="3"/>
      <c r="E7" s="3"/>
    </row>
    <row r="8" spans="1:5" ht="13.5" customHeight="1">
      <c r="A8" s="55" t="s">
        <v>234</v>
      </c>
      <c r="B8" s="3"/>
      <c r="C8" s="3"/>
      <c r="D8" s="3"/>
      <c r="E8" s="3"/>
    </row>
    <row r="9" spans="1:5" ht="3.75" customHeight="1">
      <c r="A9" s="3"/>
      <c r="B9" s="3"/>
      <c r="C9" s="3"/>
      <c r="D9" s="3"/>
      <c r="E9" s="3"/>
    </row>
    <row r="10" spans="1:10" ht="13.5" customHeight="1">
      <c r="A10" s="53" t="s">
        <v>47</v>
      </c>
      <c r="B10" s="3"/>
      <c r="C10" s="3"/>
      <c r="D10" s="3"/>
      <c r="E10" s="3"/>
      <c r="H10" s="20" t="s">
        <v>48</v>
      </c>
      <c r="J10" s="20" t="s">
        <v>48</v>
      </c>
    </row>
    <row r="11" spans="1:10" ht="13.5" customHeight="1">
      <c r="A11" s="6"/>
      <c r="B11" s="6"/>
      <c r="C11" s="6"/>
      <c r="D11" s="6"/>
      <c r="E11" s="6"/>
      <c r="H11" s="21" t="s">
        <v>49</v>
      </c>
      <c r="J11" s="21" t="s">
        <v>9</v>
      </c>
    </row>
    <row r="12" spans="1:10" ht="13.5" customHeight="1">
      <c r="A12" s="6"/>
      <c r="B12" s="6"/>
      <c r="C12" s="6"/>
      <c r="D12" s="6"/>
      <c r="E12" s="6"/>
      <c r="H12" s="21" t="s">
        <v>8</v>
      </c>
      <c r="J12" s="21" t="s">
        <v>50</v>
      </c>
    </row>
    <row r="13" spans="1:10" ht="13.5" customHeight="1">
      <c r="A13" s="6"/>
      <c r="B13" s="6"/>
      <c r="C13" s="6"/>
      <c r="D13" s="6"/>
      <c r="E13" s="6"/>
      <c r="H13" s="21" t="s">
        <v>11</v>
      </c>
      <c r="J13" s="21" t="s">
        <v>51</v>
      </c>
    </row>
    <row r="14" spans="1:10" ht="13.5" customHeight="1">
      <c r="A14" s="6"/>
      <c r="B14" s="6"/>
      <c r="C14" s="6"/>
      <c r="D14" s="6"/>
      <c r="E14" s="6"/>
      <c r="H14" s="21" t="s">
        <v>152</v>
      </c>
      <c r="J14" s="21" t="s">
        <v>118</v>
      </c>
    </row>
    <row r="15" spans="1:10" ht="13.5" customHeight="1">
      <c r="A15" s="6"/>
      <c r="B15" s="6"/>
      <c r="C15" s="6"/>
      <c r="D15" s="6"/>
      <c r="E15" s="6"/>
      <c r="H15" s="72"/>
      <c r="J15" s="73" t="s">
        <v>86</v>
      </c>
    </row>
    <row r="16" spans="1:10" ht="13.5" customHeight="1">
      <c r="A16" s="6"/>
      <c r="B16" s="6"/>
      <c r="C16" s="6"/>
      <c r="D16" s="6"/>
      <c r="E16" s="6"/>
      <c r="H16" s="22" t="s">
        <v>16</v>
      </c>
      <c r="J16" s="22" t="s">
        <v>16</v>
      </c>
    </row>
    <row r="17" spans="1:5" ht="3" customHeight="1">
      <c r="A17" s="6"/>
      <c r="B17" s="6"/>
      <c r="C17" s="6"/>
      <c r="D17" s="6"/>
      <c r="E17" s="6"/>
    </row>
    <row r="18" spans="1:10" ht="13.5" customHeight="1">
      <c r="A18" s="24" t="s">
        <v>17</v>
      </c>
      <c r="B18" s="11" t="s">
        <v>184</v>
      </c>
      <c r="C18" s="6"/>
      <c r="D18" s="6"/>
      <c r="E18" s="6"/>
      <c r="H18" s="30">
        <v>113940</v>
      </c>
      <c r="I18" s="27"/>
      <c r="J18" s="30">
        <v>117300</v>
      </c>
    </row>
    <row r="19" spans="1:10" ht="13.5" customHeight="1">
      <c r="A19" s="24">
        <v>2</v>
      </c>
      <c r="B19" s="11" t="s">
        <v>185</v>
      </c>
      <c r="C19" s="6"/>
      <c r="D19" s="6"/>
      <c r="E19" s="6"/>
      <c r="H19" s="30">
        <v>3214</v>
      </c>
      <c r="I19" s="27"/>
      <c r="J19" s="30">
        <v>0</v>
      </c>
    </row>
    <row r="20" spans="1:10" ht="13.5" customHeight="1">
      <c r="A20" s="24">
        <v>3</v>
      </c>
      <c r="B20" s="11" t="s">
        <v>115</v>
      </c>
      <c r="H20" s="30">
        <v>1208</v>
      </c>
      <c r="I20" s="27"/>
      <c r="J20" s="30">
        <v>1208</v>
      </c>
    </row>
    <row r="21" spans="1:10" ht="13.5" customHeight="1">
      <c r="A21" s="24">
        <v>4</v>
      </c>
      <c r="B21" s="11" t="s">
        <v>52</v>
      </c>
      <c r="H21" s="30">
        <v>14058</v>
      </c>
      <c r="I21" s="27"/>
      <c r="J21" s="30">
        <v>14058</v>
      </c>
    </row>
    <row r="22" spans="1:10" ht="13.5" customHeight="1">
      <c r="A22" s="24">
        <f>+A21+1</f>
        <v>5</v>
      </c>
      <c r="B22" s="11" t="s">
        <v>183</v>
      </c>
      <c r="H22" s="30">
        <v>1243</v>
      </c>
      <c r="I22" s="27"/>
      <c r="J22" s="30">
        <v>0</v>
      </c>
    </row>
    <row r="23" spans="1:10" ht="13.5" customHeight="1">
      <c r="A23" s="24">
        <f>+A22+1</f>
        <v>6</v>
      </c>
      <c r="B23" s="11" t="s">
        <v>54</v>
      </c>
      <c r="H23" s="30">
        <f>644529+19</f>
        <v>644548</v>
      </c>
      <c r="I23" s="27"/>
      <c r="J23" s="30">
        <f>653200+3345</f>
        <v>656545</v>
      </c>
    </row>
    <row r="24" spans="1:10" ht="4.5" customHeight="1">
      <c r="A24" s="46"/>
      <c r="H24" s="27"/>
      <c r="I24" s="27"/>
      <c r="J24" s="27"/>
    </row>
    <row r="25" spans="1:10" ht="13.5" customHeight="1">
      <c r="A25" s="24">
        <v>7</v>
      </c>
      <c r="B25" s="11" t="s">
        <v>55</v>
      </c>
      <c r="H25" s="27"/>
      <c r="I25" s="27"/>
      <c r="J25" s="27"/>
    </row>
    <row r="26" spans="1:10" ht="13.5" customHeight="1">
      <c r="A26" s="46"/>
      <c r="C26" s="11" t="s">
        <v>56</v>
      </c>
      <c r="H26" s="30">
        <v>14020</v>
      </c>
      <c r="I26" s="27"/>
      <c r="J26" s="30">
        <v>8173</v>
      </c>
    </row>
    <row r="27" spans="1:10" ht="13.5" customHeight="1">
      <c r="A27" s="46"/>
      <c r="C27" s="11" t="s">
        <v>57</v>
      </c>
      <c r="H27" s="30">
        <v>26750</v>
      </c>
      <c r="I27" s="27"/>
      <c r="J27" s="30">
        <v>45127</v>
      </c>
    </row>
    <row r="28" spans="1:10" ht="13.5" customHeight="1">
      <c r="A28" s="46"/>
      <c r="C28" s="11" t="s">
        <v>58</v>
      </c>
      <c r="H28" s="30">
        <f>27203+731950+312869</f>
        <v>1072022</v>
      </c>
      <c r="I28" s="27"/>
      <c r="J28" s="30">
        <f>38510+6593+249162+512987+133</f>
        <v>807385</v>
      </c>
    </row>
    <row r="29" spans="1:10" ht="13.5" customHeight="1">
      <c r="A29" s="46"/>
      <c r="C29" s="11" t="s">
        <v>96</v>
      </c>
      <c r="H29" s="30">
        <v>12030</v>
      </c>
      <c r="I29" s="27"/>
      <c r="J29" s="30">
        <v>19614</v>
      </c>
    </row>
    <row r="30" spans="1:10" ht="13.5" customHeight="1">
      <c r="A30" s="46"/>
      <c r="C30" s="11" t="s">
        <v>59</v>
      </c>
      <c r="H30" s="30">
        <v>57289</v>
      </c>
      <c r="I30" s="27"/>
      <c r="J30" s="30">
        <v>65697</v>
      </c>
    </row>
    <row r="31" spans="1:10" ht="13.5" customHeight="1">
      <c r="A31" s="46"/>
      <c r="C31" s="11" t="s">
        <v>60</v>
      </c>
      <c r="H31" s="33">
        <v>21500</v>
      </c>
      <c r="I31" s="27"/>
      <c r="J31" s="33">
        <v>167067</v>
      </c>
    </row>
    <row r="32" spans="1:10" ht="2.25" customHeight="1">
      <c r="A32" s="46"/>
      <c r="H32" s="27"/>
      <c r="I32" s="27"/>
      <c r="J32" s="27"/>
    </row>
    <row r="33" spans="1:10" ht="12.75" customHeight="1">
      <c r="A33" s="46"/>
      <c r="H33" s="33">
        <f>SUM(H26:H31)</f>
        <v>1203611</v>
      </c>
      <c r="I33" s="27"/>
      <c r="J33" s="33">
        <f>SUM(J26:J31)</f>
        <v>1113063</v>
      </c>
    </row>
    <row r="34" spans="1:10" ht="2.25" customHeight="1">
      <c r="A34" s="46"/>
      <c r="H34" s="27"/>
      <c r="I34" s="27"/>
      <c r="J34" s="27"/>
    </row>
    <row r="35" spans="1:10" ht="13.5" customHeight="1">
      <c r="A35" s="24">
        <v>8</v>
      </c>
      <c r="B35" s="11" t="s">
        <v>61</v>
      </c>
      <c r="H35" s="27"/>
      <c r="I35" s="27"/>
      <c r="J35" s="27"/>
    </row>
    <row r="36" spans="1:10" ht="13.5" customHeight="1">
      <c r="A36" s="46"/>
      <c r="C36" s="11" t="s">
        <v>63</v>
      </c>
      <c r="H36" s="30">
        <v>26686</v>
      </c>
      <c r="I36" s="27"/>
      <c r="J36" s="30">
        <v>42847</v>
      </c>
    </row>
    <row r="37" spans="1:10" ht="13.5" customHeight="1">
      <c r="A37" s="46"/>
      <c r="C37" s="11" t="s">
        <v>64</v>
      </c>
      <c r="H37" s="30">
        <f>340108+13205</f>
        <v>353313</v>
      </c>
      <c r="I37" s="27"/>
      <c r="J37" s="30">
        <f>266124+3052</f>
        <v>269176</v>
      </c>
    </row>
    <row r="38" spans="1:10" ht="13.5" customHeight="1">
      <c r="A38" s="46"/>
      <c r="C38" s="11" t="s">
        <v>62</v>
      </c>
      <c r="H38" s="30">
        <v>7839</v>
      </c>
      <c r="I38" s="27"/>
      <c r="J38" s="30">
        <v>7853</v>
      </c>
    </row>
    <row r="39" spans="1:10" ht="13.5" customHeight="1">
      <c r="A39" s="46"/>
      <c r="C39" s="11" t="s">
        <v>65</v>
      </c>
      <c r="H39" s="30">
        <v>41746</v>
      </c>
      <c r="I39" s="27"/>
      <c r="J39" s="30">
        <v>91178</v>
      </c>
    </row>
    <row r="40" spans="1:10" ht="13.5" customHeight="1">
      <c r="A40" s="46"/>
      <c r="C40" s="11" t="s">
        <v>66</v>
      </c>
      <c r="H40" s="32">
        <v>52215</v>
      </c>
      <c r="I40" s="27"/>
      <c r="J40" s="33">
        <v>61433</v>
      </c>
    </row>
    <row r="41" spans="1:10" ht="2.25" customHeight="1">
      <c r="A41" s="46"/>
      <c r="H41" s="27"/>
      <c r="I41" s="27"/>
      <c r="J41" s="27"/>
    </row>
    <row r="42" spans="1:10" ht="12.75" customHeight="1">
      <c r="A42" s="46"/>
      <c r="H42" s="33">
        <f>SUM(H36:H40)</f>
        <v>481799</v>
      </c>
      <c r="I42" s="27"/>
      <c r="J42" s="33">
        <f>SUM(J36:J40)</f>
        <v>472487</v>
      </c>
    </row>
    <row r="43" spans="1:10" ht="2.25" customHeight="1">
      <c r="A43" s="46"/>
      <c r="H43" s="27"/>
      <c r="I43" s="27"/>
      <c r="J43" s="27"/>
    </row>
    <row r="44" spans="1:10" ht="12.75" customHeight="1">
      <c r="A44" s="24">
        <v>9</v>
      </c>
      <c r="B44" s="11" t="s">
        <v>67</v>
      </c>
      <c r="H44" s="33">
        <f>H33-H42</f>
        <v>721812</v>
      </c>
      <c r="I44" s="27"/>
      <c r="J44" s="33">
        <f>J33-J42</f>
        <v>640576</v>
      </c>
    </row>
    <row r="45" spans="1:10" ht="6" customHeight="1">
      <c r="A45" s="46"/>
      <c r="H45" s="27"/>
      <c r="I45" s="27"/>
      <c r="J45" s="27"/>
    </row>
    <row r="46" spans="1:10" ht="12.75" customHeight="1" thickBot="1">
      <c r="A46" s="46"/>
      <c r="H46" s="25">
        <f>SUM(H18:H23)+H44</f>
        <v>1500023</v>
      </c>
      <c r="I46" s="27"/>
      <c r="J46" s="25">
        <f>SUM(J18:J23)+J44</f>
        <v>1429687</v>
      </c>
    </row>
    <row r="47" spans="1:10" ht="6" customHeight="1" thickTop="1">
      <c r="A47" s="46"/>
      <c r="H47" s="27"/>
      <c r="I47" s="27"/>
      <c r="J47" s="27"/>
    </row>
    <row r="48" spans="1:10" ht="13.5" customHeight="1">
      <c r="A48" s="24">
        <v>10</v>
      </c>
      <c r="B48" s="11" t="s">
        <v>68</v>
      </c>
      <c r="H48" s="30">
        <v>575758</v>
      </c>
      <c r="I48" s="27"/>
      <c r="J48" s="30">
        <v>575084</v>
      </c>
    </row>
    <row r="49" spans="1:10" ht="13.5" customHeight="1">
      <c r="A49" s="46"/>
      <c r="B49" s="11" t="s">
        <v>69</v>
      </c>
      <c r="H49" s="27"/>
      <c r="I49" s="27"/>
      <c r="J49" s="27"/>
    </row>
    <row r="50" spans="1:10" ht="13.5" customHeight="1">
      <c r="A50" s="46"/>
      <c r="C50" s="11" t="s">
        <v>70</v>
      </c>
      <c r="H50" s="39">
        <v>97731</v>
      </c>
      <c r="I50" s="27"/>
      <c r="J50" s="39">
        <v>94374</v>
      </c>
    </row>
    <row r="51" spans="1:10" ht="13.5" customHeight="1">
      <c r="A51" s="46"/>
      <c r="C51" s="11" t="s">
        <v>71</v>
      </c>
      <c r="H51" s="40">
        <f>1073177-52215</f>
        <v>1020962</v>
      </c>
      <c r="I51" s="27"/>
      <c r="J51" s="40">
        <v>849063</v>
      </c>
    </row>
    <row r="52" spans="1:10" ht="13.5" customHeight="1">
      <c r="A52" s="46"/>
      <c r="C52" s="11" t="s">
        <v>97</v>
      </c>
      <c r="H52" s="62">
        <v>737</v>
      </c>
      <c r="I52" s="27"/>
      <c r="J52" s="62">
        <v>7027</v>
      </c>
    </row>
    <row r="53" spans="1:10" ht="2.25" customHeight="1">
      <c r="A53" s="46"/>
      <c r="H53" s="27"/>
      <c r="I53" s="27"/>
      <c r="J53"/>
    </row>
    <row r="54" spans="1:10" ht="12.75" customHeight="1">
      <c r="A54" s="46"/>
      <c r="H54" s="33">
        <f>SUM(H50:H52)</f>
        <v>1119430</v>
      </c>
      <c r="I54" s="27"/>
      <c r="J54" s="33">
        <f>SUM(J50:J52)</f>
        <v>950464</v>
      </c>
    </row>
    <row r="55" spans="1:10" ht="14.25" customHeight="1">
      <c r="A55" s="46"/>
      <c r="B55" s="23" t="s">
        <v>98</v>
      </c>
      <c r="H55" s="30">
        <f>H48+H54</f>
        <v>1695188</v>
      </c>
      <c r="I55" s="27"/>
      <c r="J55" s="30">
        <f>J48+J54</f>
        <v>1525548</v>
      </c>
    </row>
    <row r="56" spans="1:10" ht="3" customHeight="1">
      <c r="A56" s="46"/>
      <c r="B56" s="11"/>
      <c r="H56" s="30"/>
      <c r="I56" s="27"/>
      <c r="J56" s="30"/>
    </row>
    <row r="57" spans="1:10" ht="13.5" customHeight="1">
      <c r="A57" s="46">
        <v>11</v>
      </c>
      <c r="B57" s="11" t="s">
        <v>99</v>
      </c>
      <c r="H57" s="43">
        <v>-96358</v>
      </c>
      <c r="I57" s="27"/>
      <c r="J57" s="43">
        <v>-25744</v>
      </c>
    </row>
    <row r="58" spans="1:10" ht="3" customHeight="1">
      <c r="A58" s="46"/>
      <c r="B58" s="11"/>
      <c r="H58" s="30"/>
      <c r="I58" s="27"/>
      <c r="J58" s="30"/>
    </row>
    <row r="59" spans="1:10" ht="13.5" customHeight="1">
      <c r="A59" s="46"/>
      <c r="B59" s="11" t="s">
        <v>100</v>
      </c>
      <c r="H59" s="30">
        <f>+H55+H57</f>
        <v>1598830</v>
      </c>
      <c r="I59" s="27"/>
      <c r="J59" s="30">
        <f>+J55+J57</f>
        <v>1499804</v>
      </c>
    </row>
    <row r="60" spans="1:10" ht="3" customHeight="1">
      <c r="A60" s="46"/>
      <c r="B60" s="11"/>
      <c r="H60" s="30"/>
      <c r="I60" s="27"/>
      <c r="J60" s="30"/>
    </row>
    <row r="61" spans="1:10" ht="13.5" customHeight="1">
      <c r="A61" s="44">
        <v>12</v>
      </c>
      <c r="B61" s="11" t="s">
        <v>72</v>
      </c>
      <c r="H61" s="30">
        <v>-136532</v>
      </c>
      <c r="I61" s="27"/>
      <c r="J61" s="30">
        <v>-106292</v>
      </c>
    </row>
    <row r="62" spans="1:10" ht="13.5" customHeight="1">
      <c r="A62" s="44">
        <v>13</v>
      </c>
      <c r="B62" s="11" t="s">
        <v>73</v>
      </c>
      <c r="H62" s="26">
        <v>33004</v>
      </c>
      <c r="I62" s="134"/>
      <c r="J62" s="26">
        <f>30239</f>
        <v>30239</v>
      </c>
    </row>
    <row r="63" spans="1:10" ht="13.5" customHeight="1">
      <c r="A63" s="44">
        <v>14</v>
      </c>
      <c r="B63" s="11" t="s">
        <v>186</v>
      </c>
      <c r="H63" s="43">
        <v>4721</v>
      </c>
      <c r="I63" s="27"/>
      <c r="J63" s="43">
        <v>5936</v>
      </c>
    </row>
    <row r="64" spans="1:10" ht="15.75" thickBot="1">
      <c r="A64" s="46"/>
      <c r="H64" s="25">
        <f>SUM(H59:H63)</f>
        <v>1500023</v>
      </c>
      <c r="I64" s="27"/>
      <c r="J64" s="25">
        <f>SUM(J59:J63)</f>
        <v>1429687</v>
      </c>
    </row>
    <row r="65" spans="1:10" ht="5.25" customHeight="1" thickTop="1">
      <c r="A65" s="46"/>
      <c r="H65" s="27"/>
      <c r="I65" s="27"/>
      <c r="J65" s="27"/>
    </row>
    <row r="66" spans="1:10" ht="12.75" customHeight="1" thickBot="1">
      <c r="A66" s="44">
        <v>15</v>
      </c>
      <c r="B66" s="11" t="s">
        <v>74</v>
      </c>
      <c r="H66" s="25">
        <f>+(H59-H23)/(H48-17901)*100</f>
        <v>171.06211806968452</v>
      </c>
      <c r="I66" s="27"/>
      <c r="J66" s="25">
        <f>148-1</f>
        <v>147</v>
      </c>
    </row>
    <row r="67" spans="8:10" ht="4.5" customHeight="1" thickTop="1">
      <c r="H67" s="27"/>
      <c r="I67" s="27"/>
      <c r="J67" s="27"/>
    </row>
    <row r="68" spans="1:10" ht="12.75" customHeight="1" thickBot="1">
      <c r="A68" s="9">
        <v>16</v>
      </c>
      <c r="B68" s="9" t="s">
        <v>101</v>
      </c>
      <c r="H68" s="25">
        <f>+H59/(H48-17901)*100</f>
        <v>286.602122049199</v>
      </c>
      <c r="J68" s="91">
        <v>262</v>
      </c>
    </row>
    <row r="69" ht="13.5" customHeight="1" thickTop="1">
      <c r="J69" s="126" t="s">
        <v>133</v>
      </c>
    </row>
    <row r="70" spans="6:10" ht="15">
      <c r="F70" s="9" t="s">
        <v>84</v>
      </c>
      <c r="H70" s="63">
        <f>+H64-H46</f>
        <v>0</v>
      </c>
      <c r="J70" s="63">
        <f>+J64-J46</f>
        <v>0</v>
      </c>
    </row>
    <row r="77" ht="12" customHeight="1"/>
    <row r="212" ht="12" customHeight="1"/>
    <row r="214" ht="8.25" customHeight="1"/>
    <row r="217" ht="8.25" customHeight="1"/>
    <row r="226" spans="2:10" ht="15">
      <c r="B226" s="6"/>
      <c r="C226" s="6"/>
      <c r="D226" s="6"/>
      <c r="E226" s="6"/>
      <c r="F226" s="6"/>
      <c r="G226" s="6"/>
      <c r="H226" s="6"/>
      <c r="I226" s="6"/>
      <c r="J226" s="6"/>
    </row>
    <row r="227" ht="10.5" customHeight="1"/>
    <row r="230" ht="10.5" customHeight="1"/>
  </sheetData>
  <printOptions/>
  <pageMargins left="0.6" right="0.24" top="0.25" bottom="0.01" header="0.22" footer="0.2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55"/>
  <sheetViews>
    <sheetView workbookViewId="0" topLeftCell="A260">
      <selection activeCell="A273" sqref="A273"/>
    </sheetView>
  </sheetViews>
  <sheetFormatPr defaultColWidth="9.33203125" defaultRowHeight="12.75"/>
  <cols>
    <col min="1" max="1" width="7.33203125" style="0" customWidth="1"/>
    <col min="2" max="2" width="8.83203125" style="0" customWidth="1"/>
    <col min="3" max="3" width="7.83203125" style="0" customWidth="1"/>
    <col min="4" max="4" width="8.33203125" style="0" customWidth="1"/>
    <col min="5" max="5" width="7.66015625" style="0" customWidth="1"/>
    <col min="6" max="6" width="11.83203125" style="0" customWidth="1"/>
    <col min="7" max="7" width="9.66015625" style="0" customWidth="1"/>
    <col min="8" max="8" width="13.16015625" style="0" customWidth="1"/>
    <col min="9" max="9" width="10.16015625" style="0" customWidth="1"/>
    <col min="10" max="10" width="11.83203125" style="0" customWidth="1"/>
    <col min="11" max="11" width="11.5" style="0" customWidth="1"/>
  </cols>
  <sheetData>
    <row r="1" spans="1:10" ht="1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9" customHeight="1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5">
      <c r="A6" s="53" t="s">
        <v>95</v>
      </c>
      <c r="B6" s="3"/>
      <c r="C6" s="3"/>
      <c r="D6" s="3"/>
      <c r="E6" s="3"/>
      <c r="F6" s="3"/>
      <c r="G6" s="3"/>
      <c r="H6" s="3"/>
      <c r="I6" s="9"/>
      <c r="J6" s="9"/>
    </row>
    <row r="7" spans="1:10" ht="15">
      <c r="A7" s="54" t="s">
        <v>151</v>
      </c>
      <c r="B7" s="3"/>
      <c r="C7" s="3"/>
      <c r="D7" s="3"/>
      <c r="E7" s="3"/>
      <c r="F7" s="3"/>
      <c r="G7" s="3"/>
      <c r="H7" s="3"/>
      <c r="I7" s="9"/>
      <c r="J7" s="9"/>
    </row>
    <row r="8" spans="1:10" ht="15">
      <c r="A8" s="55" t="s">
        <v>234</v>
      </c>
      <c r="B8" s="3"/>
      <c r="C8" s="3"/>
      <c r="D8" s="3"/>
      <c r="E8" s="3"/>
      <c r="F8" s="3"/>
      <c r="G8" s="3"/>
      <c r="H8" s="3"/>
      <c r="I8" s="9"/>
      <c r="J8" s="9"/>
    </row>
    <row r="9" spans="1:10" ht="12" customHeight="1">
      <c r="A9" s="3"/>
      <c r="B9" s="3"/>
      <c r="C9" s="3"/>
      <c r="D9" s="3"/>
      <c r="E9" s="3"/>
      <c r="F9" s="3"/>
      <c r="G9" s="3"/>
      <c r="H9" s="3"/>
      <c r="I9" s="9"/>
      <c r="J9" s="9"/>
    </row>
    <row r="10" spans="1:10" ht="15">
      <c r="A10" s="53" t="s">
        <v>75</v>
      </c>
      <c r="B10" s="3"/>
      <c r="C10" s="3"/>
      <c r="D10" s="3"/>
      <c r="E10" s="3"/>
      <c r="F10" s="3"/>
      <c r="G10" s="3"/>
      <c r="H10" s="3"/>
      <c r="I10" s="9"/>
      <c r="J10" s="9"/>
    </row>
    <row r="11" spans="1:10" ht="12" customHeight="1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5">
      <c r="A12" s="11" t="s">
        <v>17</v>
      </c>
      <c r="B12" s="11" t="s">
        <v>187</v>
      </c>
      <c r="C12" s="6"/>
      <c r="D12" s="6"/>
      <c r="E12" s="6"/>
      <c r="F12" s="6"/>
      <c r="G12" s="6"/>
      <c r="H12" s="6"/>
      <c r="I12" s="6"/>
      <c r="J12" s="6"/>
    </row>
    <row r="13" spans="1:10" ht="15">
      <c r="A13" s="11"/>
      <c r="B13" s="11" t="s">
        <v>188</v>
      </c>
      <c r="C13" s="6"/>
      <c r="D13" s="6"/>
      <c r="E13" s="6"/>
      <c r="F13" s="6"/>
      <c r="G13" s="6"/>
      <c r="H13" s="6"/>
      <c r="I13" s="6"/>
      <c r="J13" s="6"/>
    </row>
    <row r="14" spans="1:10" ht="15">
      <c r="A14" s="9"/>
      <c r="B14" s="11" t="s">
        <v>241</v>
      </c>
      <c r="C14" s="6"/>
      <c r="D14" s="6"/>
      <c r="E14" s="6"/>
      <c r="F14" s="6"/>
      <c r="G14" s="6"/>
      <c r="H14" s="6"/>
      <c r="I14" s="6"/>
      <c r="J14" s="6"/>
    </row>
    <row r="15" spans="1:10" ht="15">
      <c r="A15" s="9"/>
      <c r="B15" s="11" t="s">
        <v>189</v>
      </c>
      <c r="C15" s="6"/>
      <c r="D15" s="6"/>
      <c r="E15" s="6"/>
      <c r="F15" s="6"/>
      <c r="G15" s="6"/>
      <c r="H15" s="6"/>
      <c r="I15" s="6"/>
      <c r="J15" s="6"/>
    </row>
    <row r="16" spans="1:10" ht="15">
      <c r="A16" s="9"/>
      <c r="B16" s="11" t="s">
        <v>255</v>
      </c>
      <c r="C16" s="6"/>
      <c r="D16" s="6"/>
      <c r="E16" s="6"/>
      <c r="F16" s="6"/>
      <c r="G16" s="6"/>
      <c r="H16" s="6"/>
      <c r="I16" s="6"/>
      <c r="J16" s="6"/>
    </row>
    <row r="17" spans="1:10" ht="15">
      <c r="A17" s="9"/>
      <c r="B17" s="11" t="s">
        <v>243</v>
      </c>
      <c r="C17" s="6"/>
      <c r="D17" s="6"/>
      <c r="E17" s="6"/>
      <c r="F17" s="6"/>
      <c r="G17" s="6"/>
      <c r="H17" s="6"/>
      <c r="I17" s="6"/>
      <c r="J17" s="6"/>
    </row>
    <row r="18" spans="1:10" ht="15">
      <c r="A18" s="9"/>
      <c r="B18" s="11" t="s">
        <v>244</v>
      </c>
      <c r="C18" s="6"/>
      <c r="D18" s="6"/>
      <c r="E18" s="6"/>
      <c r="F18" s="6"/>
      <c r="G18" s="6"/>
      <c r="H18" s="6"/>
      <c r="I18" s="6"/>
      <c r="J18" s="6"/>
    </row>
    <row r="19" spans="1:10" ht="15">
      <c r="A19" s="9"/>
      <c r="B19" s="6"/>
      <c r="C19" s="6"/>
      <c r="D19" s="6"/>
      <c r="E19" s="6"/>
      <c r="F19" s="6"/>
      <c r="G19" s="6"/>
      <c r="H19" s="6"/>
      <c r="I19" s="6"/>
      <c r="J19" s="6"/>
    </row>
    <row r="20" spans="1:10" ht="15">
      <c r="A20" s="11" t="s">
        <v>23</v>
      </c>
      <c r="B20" s="11" t="s">
        <v>256</v>
      </c>
      <c r="C20" s="9"/>
      <c r="D20" s="9"/>
      <c r="E20" s="9"/>
      <c r="F20" s="9"/>
      <c r="G20" s="9"/>
      <c r="H20" s="9"/>
      <c r="I20" s="9"/>
      <c r="J20" s="9"/>
    </row>
    <row r="21" spans="1:10" ht="15">
      <c r="A21" s="11"/>
      <c r="B21" s="11" t="s">
        <v>257</v>
      </c>
      <c r="C21" s="9"/>
      <c r="D21" s="9"/>
      <c r="E21" s="9"/>
      <c r="F21" s="9"/>
      <c r="G21" s="9"/>
      <c r="H21" s="9"/>
      <c r="I21" s="9"/>
      <c r="J21" s="9"/>
    </row>
    <row r="22" spans="1:10" ht="15">
      <c r="A22" s="11"/>
      <c r="B22" s="11" t="s">
        <v>279</v>
      </c>
      <c r="C22" s="9"/>
      <c r="D22" s="9"/>
      <c r="E22" s="9"/>
      <c r="F22" s="9"/>
      <c r="G22" s="9"/>
      <c r="H22" s="9"/>
      <c r="I22" s="9"/>
      <c r="J22" s="9"/>
    </row>
    <row r="23" spans="1:10" ht="15">
      <c r="A23" s="11"/>
      <c r="B23" s="23"/>
      <c r="C23" s="9"/>
      <c r="D23" s="9"/>
      <c r="E23" s="9"/>
      <c r="F23" s="9"/>
      <c r="G23" s="9"/>
      <c r="H23" s="9"/>
      <c r="I23" s="9"/>
      <c r="J23" s="9"/>
    </row>
    <row r="24" spans="1:10" ht="15">
      <c r="A24" s="11" t="s">
        <v>46</v>
      </c>
      <c r="B24" s="23" t="s">
        <v>258</v>
      </c>
      <c r="C24" s="9"/>
      <c r="D24" s="9"/>
      <c r="E24" s="9"/>
      <c r="F24" s="9"/>
      <c r="G24" s="9"/>
      <c r="H24" s="9"/>
      <c r="I24" s="9"/>
      <c r="J24" s="9"/>
    </row>
    <row r="25" spans="1:10" ht="15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5">
      <c r="A26" s="11" t="s">
        <v>53</v>
      </c>
      <c r="B26" s="23" t="s">
        <v>260</v>
      </c>
      <c r="C26" s="9"/>
      <c r="D26" s="9"/>
      <c r="E26" s="9"/>
      <c r="F26" s="9"/>
      <c r="G26" s="9"/>
      <c r="H26" s="9"/>
      <c r="I26" s="9"/>
      <c r="J26" s="9"/>
    </row>
    <row r="27" spans="1:10" ht="15">
      <c r="A27" s="9"/>
      <c r="B27" s="9" t="s">
        <v>259</v>
      </c>
      <c r="C27" s="9"/>
      <c r="D27" s="9"/>
      <c r="E27" s="9"/>
      <c r="F27" s="9"/>
      <c r="G27" s="9"/>
      <c r="H27" s="9"/>
      <c r="I27" s="46" t="s">
        <v>284</v>
      </c>
      <c r="J27" s="9"/>
    </row>
    <row r="28" spans="1:10" ht="15">
      <c r="A28" s="9"/>
      <c r="B28" s="9"/>
      <c r="C28" s="9"/>
      <c r="D28" s="9"/>
      <c r="E28" s="9"/>
      <c r="F28" s="9"/>
      <c r="G28" s="46" t="s">
        <v>87</v>
      </c>
      <c r="H28" s="9"/>
      <c r="I28" s="46" t="s">
        <v>285</v>
      </c>
      <c r="J28" s="9"/>
    </row>
    <row r="29" spans="1:10" ht="15">
      <c r="A29" s="9"/>
      <c r="B29" s="9"/>
      <c r="C29" s="9"/>
      <c r="D29" s="9"/>
      <c r="E29" s="9"/>
      <c r="F29" s="9"/>
      <c r="G29" s="46" t="s">
        <v>190</v>
      </c>
      <c r="H29" s="9"/>
      <c r="I29" s="143" t="s">
        <v>286</v>
      </c>
      <c r="J29" s="9"/>
    </row>
    <row r="30" spans="1:10" ht="15">
      <c r="A30" s="9"/>
      <c r="B30" s="9"/>
      <c r="C30" s="9"/>
      <c r="D30" s="9"/>
      <c r="E30" s="9"/>
      <c r="F30" s="9"/>
      <c r="G30" s="24" t="s">
        <v>16</v>
      </c>
      <c r="I30" s="24" t="s">
        <v>16</v>
      </c>
      <c r="J30" s="9"/>
    </row>
    <row r="31" spans="1:10" ht="15">
      <c r="A31" s="9"/>
      <c r="B31" s="11" t="s">
        <v>76</v>
      </c>
      <c r="C31" s="9"/>
      <c r="D31" s="9"/>
      <c r="E31" s="9"/>
      <c r="F31" s="9"/>
      <c r="J31" s="9"/>
    </row>
    <row r="32" spans="1:10" ht="15">
      <c r="A32" s="9"/>
      <c r="B32" s="11" t="s">
        <v>102</v>
      </c>
      <c r="C32" s="9"/>
      <c r="D32" s="9"/>
      <c r="E32" s="9"/>
      <c r="F32" s="9"/>
      <c r="G32" s="27">
        <f>+I32-89872</f>
        <v>41970</v>
      </c>
      <c r="I32" s="30">
        <f>205882-74040</f>
        <v>131842</v>
      </c>
      <c r="J32" s="9"/>
    </row>
    <row r="33" spans="1:10" ht="15">
      <c r="A33" s="9"/>
      <c r="B33" s="11" t="s">
        <v>103</v>
      </c>
      <c r="C33" s="9"/>
      <c r="D33" s="9"/>
      <c r="E33" s="9"/>
      <c r="F33" s="9"/>
      <c r="G33" s="27">
        <f>+I33-2204</f>
        <v>756</v>
      </c>
      <c r="I33" s="30">
        <v>2960</v>
      </c>
      <c r="J33" s="9"/>
    </row>
    <row r="34" spans="1:10" ht="15">
      <c r="A34" s="9"/>
      <c r="B34" s="11" t="s">
        <v>191</v>
      </c>
      <c r="C34" s="9"/>
      <c r="D34" s="9"/>
      <c r="E34" s="9"/>
      <c r="F34" s="9"/>
      <c r="G34" s="27">
        <f>+I34-128</f>
        <v>-5110</v>
      </c>
      <c r="I34" s="30">
        <v>-4982</v>
      </c>
      <c r="J34" s="9"/>
    </row>
    <row r="35" spans="1:10" ht="15">
      <c r="A35" s="9"/>
      <c r="B35" s="11" t="s">
        <v>139</v>
      </c>
      <c r="C35" s="9"/>
      <c r="D35" s="9"/>
      <c r="E35" s="9"/>
      <c r="F35" s="9"/>
      <c r="G35" s="27">
        <f>+I35--918</f>
        <v>-297</v>
      </c>
      <c r="I35" s="30">
        <v>-1215</v>
      </c>
      <c r="J35" s="9"/>
    </row>
    <row r="36" spans="1:10" ht="15.75" thickBot="1">
      <c r="A36" s="9"/>
      <c r="B36" s="9"/>
      <c r="C36" s="9"/>
      <c r="D36" s="9"/>
      <c r="E36" s="9"/>
      <c r="F36" s="9"/>
      <c r="G36" s="74">
        <f>SUM(G32:G35)</f>
        <v>37319</v>
      </c>
      <c r="I36" s="45">
        <f>SUM(I32:I35)</f>
        <v>128605</v>
      </c>
      <c r="J36" s="9"/>
    </row>
    <row r="37" spans="1:10" ht="7.5" customHeight="1" thickTop="1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ht="15">
      <c r="A38" s="9"/>
      <c r="B38" s="9" t="s">
        <v>192</v>
      </c>
      <c r="C38" s="9"/>
      <c r="D38" s="9"/>
      <c r="E38" s="9"/>
      <c r="F38" s="9"/>
      <c r="G38" s="9"/>
      <c r="H38" s="9"/>
      <c r="I38" s="9"/>
      <c r="J38" s="9"/>
    </row>
    <row r="39" spans="1:10" ht="15">
      <c r="A39" s="9"/>
      <c r="B39" s="9" t="s">
        <v>130</v>
      </c>
      <c r="C39" s="9"/>
      <c r="D39" s="9"/>
      <c r="E39" s="9"/>
      <c r="F39" s="9"/>
      <c r="G39" s="9"/>
      <c r="H39" s="9"/>
      <c r="I39" s="9"/>
      <c r="J39" s="9"/>
    </row>
    <row r="40" spans="1:10" ht="15">
      <c r="A40" s="9"/>
      <c r="B40" s="9" t="s">
        <v>131</v>
      </c>
      <c r="C40" s="9"/>
      <c r="D40" s="9"/>
      <c r="E40" s="9"/>
      <c r="F40" s="9"/>
      <c r="G40" s="9"/>
      <c r="H40" s="9"/>
      <c r="I40" s="9"/>
      <c r="J40" s="9"/>
    </row>
    <row r="41" spans="1:10" ht="1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15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ht="15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ht="1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ht="1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ht="15">
      <c r="A46" s="9"/>
      <c r="B46" s="9"/>
      <c r="C46" s="9"/>
      <c r="D46" s="9"/>
      <c r="E46" s="9"/>
      <c r="F46" s="9"/>
      <c r="G46" s="9"/>
      <c r="H46" s="9"/>
      <c r="I46" s="9"/>
      <c r="J46" s="9"/>
    </row>
    <row r="51" spans="1:10" ht="15">
      <c r="A51" s="11"/>
      <c r="J51" s="125" t="s">
        <v>134</v>
      </c>
    </row>
    <row r="52" spans="1:11" ht="15">
      <c r="A52" s="9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5">
      <c r="A53" s="9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5">
      <c r="A54" s="9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5">
      <c r="A55" s="9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7.5" customHeight="1">
      <c r="A56" s="9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">
      <c r="A57" s="53" t="s">
        <v>95</v>
      </c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5">
      <c r="A58" s="54" t="str">
        <f>+A7</f>
        <v>UNAUDITED 4TH QUARTER REPORT ON CONSOLIDATED RESULTS </v>
      </c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5">
      <c r="A59" s="55" t="str">
        <f>+A8</f>
        <v>FOR THE FINANCIAL YEAR ENDED 30 APRIL 2001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9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5">
      <c r="A61" s="53" t="s">
        <v>77</v>
      </c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5">
      <c r="A62" s="5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5">
      <c r="A63" s="11">
        <v>5</v>
      </c>
      <c r="B63" s="3" t="s">
        <v>193</v>
      </c>
      <c r="C63" s="3"/>
      <c r="D63" s="3"/>
      <c r="E63" s="3"/>
      <c r="F63" s="3"/>
      <c r="G63" s="3"/>
      <c r="H63" s="3"/>
      <c r="I63" s="3"/>
      <c r="J63" s="3"/>
      <c r="K63" s="3"/>
    </row>
    <row r="64" spans="1:11" ht="15">
      <c r="A64" s="11"/>
      <c r="B64" s="3" t="s">
        <v>194</v>
      </c>
      <c r="C64" s="3"/>
      <c r="D64" s="3"/>
      <c r="E64" s="3"/>
      <c r="F64" s="3"/>
      <c r="G64" s="3"/>
      <c r="H64" s="3"/>
      <c r="I64" s="3"/>
      <c r="J64" s="3"/>
      <c r="K64" s="3"/>
    </row>
    <row r="65" spans="1:11" ht="15">
      <c r="A65" s="5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5">
      <c r="A66" s="11">
        <v>6</v>
      </c>
      <c r="B66" s="3" t="s">
        <v>261</v>
      </c>
      <c r="C66" s="3"/>
      <c r="D66" s="3"/>
      <c r="E66" s="3"/>
      <c r="F66" s="3"/>
      <c r="G66" s="3"/>
      <c r="H66" s="3"/>
      <c r="I66" s="3"/>
      <c r="J66" s="3"/>
      <c r="K66" s="3"/>
    </row>
    <row r="67" spans="1:11" ht="15">
      <c r="A67" s="9"/>
      <c r="B67" s="3" t="s">
        <v>262</v>
      </c>
      <c r="C67" s="3"/>
      <c r="D67" s="3"/>
      <c r="E67" s="3"/>
      <c r="F67" s="3"/>
      <c r="G67" s="3"/>
      <c r="H67" s="3"/>
      <c r="I67" s="3"/>
      <c r="J67" s="3"/>
      <c r="K67" s="3"/>
    </row>
    <row r="68" spans="1:11" ht="15">
      <c r="A68" s="5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5">
      <c r="A69" s="70">
        <v>7</v>
      </c>
      <c r="B69" s="3" t="s">
        <v>263</v>
      </c>
      <c r="C69" s="3"/>
      <c r="D69" s="3"/>
      <c r="E69" s="3"/>
      <c r="F69" s="3"/>
      <c r="G69" s="3"/>
      <c r="H69" s="3"/>
      <c r="I69" s="3"/>
      <c r="J69" s="3"/>
      <c r="K69" s="3"/>
    </row>
    <row r="70" spans="1:11" ht="15">
      <c r="A70" s="3"/>
      <c r="B70" s="3" t="s">
        <v>265</v>
      </c>
      <c r="C70" s="3"/>
      <c r="D70" s="3"/>
      <c r="E70" s="3"/>
      <c r="F70" s="3"/>
      <c r="G70" s="3"/>
      <c r="H70" s="3"/>
      <c r="I70" s="3"/>
      <c r="J70" s="3"/>
      <c r="K70" s="3"/>
    </row>
    <row r="71" spans="1:11" ht="15">
      <c r="A71" s="3"/>
      <c r="B71" s="3" t="s">
        <v>264</v>
      </c>
      <c r="C71" s="3"/>
      <c r="D71" s="3"/>
      <c r="E71" s="3"/>
      <c r="F71" s="3"/>
      <c r="G71" s="3"/>
      <c r="H71" s="3"/>
      <c r="I71" s="3"/>
      <c r="J71" s="3"/>
      <c r="K71" s="3"/>
    </row>
    <row r="72" spans="1:11" ht="15">
      <c r="A72" s="5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0" ht="15">
      <c r="A73" s="50">
        <v>8</v>
      </c>
      <c r="B73" s="70" t="s">
        <v>140</v>
      </c>
      <c r="C73" s="2"/>
      <c r="D73" s="2"/>
      <c r="E73" s="2"/>
      <c r="F73" s="2"/>
      <c r="G73" s="2"/>
      <c r="H73" s="2"/>
      <c r="I73" s="2"/>
      <c r="J73" s="2"/>
    </row>
    <row r="74" spans="1:10" ht="15">
      <c r="A74" s="50"/>
      <c r="B74" s="70" t="s">
        <v>143</v>
      </c>
      <c r="C74" s="2"/>
      <c r="D74" s="2"/>
      <c r="E74" s="2"/>
      <c r="F74" s="2"/>
      <c r="G74" s="2"/>
      <c r="H74" s="2"/>
      <c r="I74" s="2"/>
      <c r="J74" s="2"/>
    </row>
    <row r="75" spans="1:10" ht="15">
      <c r="A75" s="50"/>
      <c r="B75" s="70" t="s">
        <v>144</v>
      </c>
      <c r="C75" s="2"/>
      <c r="D75" s="2"/>
      <c r="E75" s="2"/>
      <c r="F75" s="2"/>
      <c r="G75" s="2"/>
      <c r="H75" s="2"/>
      <c r="I75" s="2"/>
      <c r="J75" s="2"/>
    </row>
    <row r="76" spans="1:10" ht="15">
      <c r="A76" s="50"/>
      <c r="B76" s="70" t="s">
        <v>145</v>
      </c>
      <c r="C76" s="2"/>
      <c r="D76" s="2"/>
      <c r="E76" s="2"/>
      <c r="F76" s="2"/>
      <c r="G76" s="2"/>
      <c r="H76" s="2"/>
      <c r="I76" s="2"/>
      <c r="J76" s="2"/>
    </row>
    <row r="77" spans="1:10" ht="15">
      <c r="A77" s="50"/>
      <c r="B77" s="70" t="s">
        <v>146</v>
      </c>
      <c r="C77" s="2"/>
      <c r="D77" s="2"/>
      <c r="E77" s="2"/>
      <c r="F77" s="2"/>
      <c r="G77" s="2"/>
      <c r="H77" s="2"/>
      <c r="I77" s="2"/>
      <c r="J77" s="2"/>
    </row>
    <row r="78" spans="1:10" ht="15">
      <c r="A78" s="50"/>
      <c r="B78" s="70" t="s">
        <v>147</v>
      </c>
      <c r="C78" s="2"/>
      <c r="D78" s="2"/>
      <c r="E78" s="2"/>
      <c r="F78" s="2"/>
      <c r="G78" s="2"/>
      <c r="H78" s="2"/>
      <c r="I78" s="2"/>
      <c r="J78" s="2"/>
    </row>
    <row r="79" spans="2:10" ht="15">
      <c r="B79" s="3" t="s">
        <v>148</v>
      </c>
      <c r="C79" s="3"/>
      <c r="D79" s="3"/>
      <c r="E79" s="3"/>
      <c r="F79" s="3"/>
      <c r="G79" s="3"/>
      <c r="H79" s="3"/>
      <c r="I79" s="3"/>
      <c r="J79" s="3"/>
    </row>
    <row r="80" spans="2:10" ht="15">
      <c r="B80" s="3" t="s">
        <v>141</v>
      </c>
      <c r="C80" s="3"/>
      <c r="D80" s="3"/>
      <c r="E80" s="3"/>
      <c r="F80" s="3"/>
      <c r="G80" s="3"/>
      <c r="H80" s="3"/>
      <c r="I80" s="3"/>
      <c r="J80" s="3"/>
    </row>
    <row r="81" spans="2:10" ht="15">
      <c r="B81" s="3" t="s">
        <v>142</v>
      </c>
      <c r="C81" s="3"/>
      <c r="D81" s="3"/>
      <c r="E81" s="3"/>
      <c r="F81" s="3"/>
      <c r="G81" s="3"/>
      <c r="H81" s="3"/>
      <c r="I81" s="3"/>
      <c r="J81" s="3"/>
    </row>
    <row r="82" spans="2:10" ht="15">
      <c r="B82" s="3"/>
      <c r="C82" s="3"/>
      <c r="D82" s="3"/>
      <c r="E82" s="3"/>
      <c r="F82" s="3"/>
      <c r="G82" s="3"/>
      <c r="H82" s="3"/>
      <c r="I82" s="3"/>
      <c r="J82" s="3"/>
    </row>
    <row r="83" spans="2:10" ht="15">
      <c r="B83" s="3" t="s">
        <v>287</v>
      </c>
      <c r="C83" s="3"/>
      <c r="D83" s="3"/>
      <c r="E83" s="3"/>
      <c r="F83" s="3"/>
      <c r="G83" s="3"/>
      <c r="H83" s="3"/>
      <c r="I83" s="3"/>
      <c r="J83" s="3"/>
    </row>
    <row r="84" spans="2:10" ht="15">
      <c r="B84" s="3" t="s">
        <v>288</v>
      </c>
      <c r="C84" s="3"/>
      <c r="D84" s="3"/>
      <c r="E84" s="3"/>
      <c r="F84" s="3"/>
      <c r="G84" s="3"/>
      <c r="H84" s="3"/>
      <c r="I84" s="3"/>
      <c r="J84" s="3"/>
    </row>
    <row r="85" spans="2:10" ht="15">
      <c r="B85" s="3" t="s">
        <v>289</v>
      </c>
      <c r="C85" s="3"/>
      <c r="D85" s="3"/>
      <c r="E85" s="3"/>
      <c r="F85" s="3"/>
      <c r="G85" s="3"/>
      <c r="H85" s="3"/>
      <c r="I85" s="3"/>
      <c r="J85" s="3"/>
    </row>
    <row r="86" spans="2:10" ht="15">
      <c r="B86" s="3"/>
      <c r="C86" s="3"/>
      <c r="D86" s="3"/>
      <c r="E86" s="3"/>
      <c r="F86" s="3"/>
      <c r="G86" s="3"/>
      <c r="H86" s="3"/>
      <c r="I86" s="3"/>
      <c r="J86" s="3"/>
    </row>
    <row r="87" spans="1:10" ht="15">
      <c r="A87" s="50">
        <v>9</v>
      </c>
      <c r="B87" s="3" t="s">
        <v>195</v>
      </c>
      <c r="C87" s="3"/>
      <c r="D87" s="3"/>
      <c r="E87" s="3"/>
      <c r="F87" s="3"/>
      <c r="G87" s="3"/>
      <c r="H87" s="3"/>
      <c r="I87" s="3"/>
      <c r="J87" s="3"/>
    </row>
    <row r="88" spans="1:10" ht="15">
      <c r="A88" s="9"/>
      <c r="B88" s="3" t="s">
        <v>235</v>
      </c>
      <c r="C88" s="3"/>
      <c r="D88" s="3"/>
      <c r="E88" s="3"/>
      <c r="F88" s="3"/>
      <c r="G88" s="3"/>
      <c r="H88" s="3"/>
      <c r="I88" s="3"/>
      <c r="J88" s="3"/>
    </row>
    <row r="89" spans="2:10" ht="15">
      <c r="B89" s="3" t="s">
        <v>196</v>
      </c>
      <c r="C89" s="3"/>
      <c r="D89" s="3"/>
      <c r="E89" s="3"/>
      <c r="F89" s="3"/>
      <c r="G89" s="3"/>
      <c r="H89" s="3"/>
      <c r="I89" s="3"/>
      <c r="J89" s="3"/>
    </row>
    <row r="90" spans="2:10" ht="15">
      <c r="B90" s="3" t="s">
        <v>197</v>
      </c>
      <c r="C90" s="3"/>
      <c r="D90" s="3"/>
      <c r="E90" s="3"/>
      <c r="F90" s="3"/>
      <c r="G90" s="3"/>
      <c r="H90" s="3"/>
      <c r="I90" s="3"/>
      <c r="J90" s="3"/>
    </row>
    <row r="91" spans="2:10" ht="15">
      <c r="B91" s="3" t="s">
        <v>236</v>
      </c>
      <c r="C91" s="3"/>
      <c r="D91" s="3"/>
      <c r="E91" s="3"/>
      <c r="F91" s="3"/>
      <c r="G91" s="3"/>
      <c r="H91" s="3"/>
      <c r="I91" s="3"/>
      <c r="J91" s="3"/>
    </row>
    <row r="92" spans="2:10" ht="15">
      <c r="B92" s="3" t="s">
        <v>128</v>
      </c>
      <c r="C92" s="3"/>
      <c r="D92" s="3"/>
      <c r="E92" s="3"/>
      <c r="F92" s="3"/>
      <c r="G92" s="3"/>
      <c r="H92" s="3"/>
      <c r="I92" s="3"/>
      <c r="J92" s="3"/>
    </row>
    <row r="93" spans="2:10" ht="15">
      <c r="B93" s="3" t="s">
        <v>198</v>
      </c>
      <c r="C93" s="3"/>
      <c r="D93" s="3"/>
      <c r="E93" s="3"/>
      <c r="F93" s="3"/>
      <c r="G93" s="3"/>
      <c r="H93" s="3"/>
      <c r="I93" s="3"/>
      <c r="J93" s="3"/>
    </row>
    <row r="102" spans="2:10" ht="15">
      <c r="B102" s="3"/>
      <c r="C102" s="3"/>
      <c r="D102" s="3"/>
      <c r="E102" s="3"/>
      <c r="F102" s="3"/>
      <c r="G102" s="3"/>
      <c r="H102" s="3"/>
      <c r="I102" s="3"/>
      <c r="J102" s="125" t="s">
        <v>135</v>
      </c>
    </row>
    <row r="103" spans="2:10" ht="15">
      <c r="B103" s="3"/>
      <c r="C103" s="3"/>
      <c r="D103" s="3"/>
      <c r="E103" s="3"/>
      <c r="F103" s="3"/>
      <c r="G103" s="3"/>
      <c r="H103" s="3"/>
      <c r="I103" s="3"/>
      <c r="J103" s="3"/>
    </row>
    <row r="104" spans="2:10" ht="15">
      <c r="B104" s="3"/>
      <c r="C104" s="3"/>
      <c r="D104" s="3"/>
      <c r="E104" s="3"/>
      <c r="F104" s="3"/>
      <c r="G104" s="3"/>
      <c r="H104" s="3"/>
      <c r="I104" s="3"/>
      <c r="J104" s="3"/>
    </row>
    <row r="105" spans="2:10" ht="15">
      <c r="B105" s="3"/>
      <c r="C105" s="3"/>
      <c r="D105" s="3"/>
      <c r="E105" s="3"/>
      <c r="F105" s="3"/>
      <c r="G105" s="3"/>
      <c r="H105" s="3"/>
      <c r="I105" s="3"/>
      <c r="J105" s="3"/>
    </row>
    <row r="106" spans="2:10" ht="15">
      <c r="B106" s="3"/>
      <c r="C106" s="3"/>
      <c r="D106" s="3"/>
      <c r="E106" s="3"/>
      <c r="F106" s="3"/>
      <c r="G106" s="3"/>
      <c r="H106" s="3"/>
      <c r="I106" s="3"/>
      <c r="J106" s="3"/>
    </row>
    <row r="107" spans="2:10" ht="15"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5">
      <c r="A108" s="53" t="s">
        <v>95</v>
      </c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5">
      <c r="A109" s="54" t="str">
        <f>+A58</f>
        <v>UNAUDITED 4TH QUARTER REPORT ON CONSOLIDATED RESULTS </v>
      </c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5">
      <c r="A110" s="55" t="str">
        <f>+A59</f>
        <v>FOR THE FINANCIAL YEAR ENDED 30 APRIL 2001</v>
      </c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5">
      <c r="A112" s="53" t="s">
        <v>77</v>
      </c>
      <c r="B112" s="3"/>
      <c r="C112" s="3"/>
      <c r="D112" s="3"/>
      <c r="E112" s="3"/>
      <c r="F112" s="3"/>
      <c r="G112" s="3"/>
      <c r="H112" s="3"/>
      <c r="I112" s="3"/>
      <c r="J112" s="3"/>
    </row>
    <row r="113" spans="2:10" ht="15"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5">
      <c r="A114" s="70">
        <v>9</v>
      </c>
      <c r="B114" s="3" t="s">
        <v>105</v>
      </c>
      <c r="C114" s="3"/>
      <c r="D114" s="3"/>
      <c r="E114" s="3"/>
      <c r="F114" s="3"/>
      <c r="G114" s="3"/>
      <c r="H114" s="3"/>
      <c r="I114" s="3"/>
      <c r="J114" s="3"/>
    </row>
    <row r="115" spans="2:10" ht="15">
      <c r="B115" s="3"/>
      <c r="C115" s="3"/>
      <c r="D115" s="3"/>
      <c r="E115" s="3"/>
      <c r="F115" s="3"/>
      <c r="G115" s="3"/>
      <c r="H115" s="3"/>
      <c r="I115" s="3"/>
      <c r="J115" s="3"/>
    </row>
    <row r="116" spans="2:10" ht="15">
      <c r="B116" s="64"/>
      <c r="C116" s="65"/>
      <c r="D116" s="144" t="s">
        <v>106</v>
      </c>
      <c r="E116" s="145"/>
      <c r="F116" s="145"/>
      <c r="G116" s="64"/>
      <c r="H116" s="65"/>
      <c r="I116" s="144" t="s">
        <v>112</v>
      </c>
      <c r="J116" s="149"/>
    </row>
    <row r="117" spans="2:10" ht="15">
      <c r="B117" s="67" t="s">
        <v>107</v>
      </c>
      <c r="C117" s="68"/>
      <c r="D117" s="92" t="s">
        <v>108</v>
      </c>
      <c r="E117" s="92" t="s">
        <v>109</v>
      </c>
      <c r="F117" s="93" t="s">
        <v>110</v>
      </c>
      <c r="G117" s="146" t="s">
        <v>111</v>
      </c>
      <c r="H117" s="147"/>
      <c r="I117" s="146" t="s">
        <v>16</v>
      </c>
      <c r="J117" s="147"/>
    </row>
    <row r="118" spans="2:11" ht="15">
      <c r="B118" s="101" t="s">
        <v>119</v>
      </c>
      <c r="C118" s="98"/>
      <c r="D118" s="103">
        <v>5.95</v>
      </c>
      <c r="E118" s="103">
        <v>6.55</v>
      </c>
      <c r="F118" s="103">
        <v>6.24</v>
      </c>
      <c r="G118" s="100"/>
      <c r="H118" s="99">
        <f>1174000+949000+608000+290000+100000+80000</f>
        <v>3201000</v>
      </c>
      <c r="I118" s="100"/>
      <c r="J118" s="99">
        <v>19984</v>
      </c>
      <c r="K118" s="104"/>
    </row>
    <row r="119" spans="2:11" ht="15">
      <c r="B119" s="102" t="s">
        <v>123</v>
      </c>
      <c r="C119" s="98"/>
      <c r="D119" s="103">
        <v>5.85</v>
      </c>
      <c r="E119" s="103">
        <v>6.35</v>
      </c>
      <c r="F119" s="103">
        <v>6.34</v>
      </c>
      <c r="G119" s="100"/>
      <c r="H119" s="99">
        <f>64000+679000</f>
        <v>743000</v>
      </c>
      <c r="I119" s="100"/>
      <c r="J119" s="99">
        <f>382+4329</f>
        <v>4711</v>
      </c>
      <c r="K119" s="104"/>
    </row>
    <row r="120" spans="2:11" ht="15">
      <c r="B120" s="101" t="s">
        <v>124</v>
      </c>
      <c r="C120" s="98"/>
      <c r="D120" s="103">
        <v>4.82</v>
      </c>
      <c r="E120" s="103">
        <v>5.1</v>
      </c>
      <c r="F120" s="103">
        <v>5.01</v>
      </c>
      <c r="G120" s="100"/>
      <c r="H120" s="99">
        <f>145000+784000+543000+531000+362000+373000+392000</f>
        <v>3130000</v>
      </c>
      <c r="I120" s="100"/>
      <c r="J120" s="99">
        <f>741+3926+2735+2669+1812+1865+1943-2</f>
        <v>15689</v>
      </c>
      <c r="K120" s="104"/>
    </row>
    <row r="121" spans="2:11" ht="15">
      <c r="B121" s="101" t="s">
        <v>125</v>
      </c>
      <c r="C121" s="98"/>
      <c r="D121" s="103">
        <v>4.76</v>
      </c>
      <c r="E121" s="103">
        <v>5.15</v>
      </c>
      <c r="F121" s="103">
        <v>4.97</v>
      </c>
      <c r="G121" s="100"/>
      <c r="H121" s="99">
        <f>246000+196000+180000+126000</f>
        <v>748000</v>
      </c>
      <c r="I121" s="100"/>
      <c r="J121" s="120">
        <f>1188+981+905+647</f>
        <v>3721</v>
      </c>
      <c r="K121" s="66"/>
    </row>
    <row r="122" spans="2:11" ht="15">
      <c r="B122" s="102" t="s">
        <v>129</v>
      </c>
      <c r="C122" s="98"/>
      <c r="D122" s="103">
        <v>4.28</v>
      </c>
      <c r="E122" s="103">
        <v>4.4</v>
      </c>
      <c r="F122" s="103">
        <v>4.67</v>
      </c>
      <c r="G122" s="100"/>
      <c r="H122" s="99">
        <v>2391000</v>
      </c>
      <c r="I122" s="100"/>
      <c r="J122" s="120">
        <v>11165</v>
      </c>
      <c r="K122" s="104"/>
    </row>
    <row r="123" spans="2:11" ht="15">
      <c r="B123" s="102" t="s">
        <v>199</v>
      </c>
      <c r="C123" s="98"/>
      <c r="D123" s="103">
        <v>3.44</v>
      </c>
      <c r="E123" s="103">
        <v>3.58</v>
      </c>
      <c r="F123" s="103">
        <v>3.53</v>
      </c>
      <c r="G123" s="100"/>
      <c r="H123" s="99">
        <f>424000+726000</f>
        <v>1150000</v>
      </c>
      <c r="I123" s="100"/>
      <c r="J123" s="120">
        <f>1519+2539</f>
        <v>4058</v>
      </c>
      <c r="K123" s="66"/>
    </row>
    <row r="124" spans="2:11" ht="15">
      <c r="B124" s="102" t="s">
        <v>200</v>
      </c>
      <c r="C124" s="98"/>
      <c r="D124" s="103">
        <v>2.97</v>
      </c>
      <c r="E124" s="103">
        <v>3.82</v>
      </c>
      <c r="F124" s="103">
        <v>3.24</v>
      </c>
      <c r="G124" s="67"/>
      <c r="H124" s="107">
        <f>687000+1328000+557000+400000+100000+300000+111000</f>
        <v>3483000</v>
      </c>
      <c r="I124" s="67"/>
      <c r="J124" s="108">
        <f>2351+4341+1725+1237+309+900+424-1</f>
        <v>11286</v>
      </c>
      <c r="K124" s="66"/>
    </row>
    <row r="125" spans="2:11" ht="15">
      <c r="B125" s="105"/>
      <c r="C125" s="68"/>
      <c r="D125" s="106"/>
      <c r="E125" s="106"/>
      <c r="F125" s="106"/>
      <c r="G125" s="67"/>
      <c r="H125" s="107">
        <f>SUM(H118:H124)</f>
        <v>14846000</v>
      </c>
      <c r="I125" s="67"/>
      <c r="J125" s="108">
        <f>SUM(J118:J124)</f>
        <v>70614</v>
      </c>
      <c r="K125" s="104"/>
    </row>
    <row r="126" spans="2:10" ht="15">
      <c r="B126" s="3"/>
      <c r="C126" s="3"/>
      <c r="D126" s="3"/>
      <c r="E126" s="3"/>
      <c r="F126" s="3"/>
      <c r="G126" s="3"/>
      <c r="H126" s="3"/>
      <c r="I126" s="3"/>
      <c r="J126" s="3"/>
    </row>
    <row r="127" spans="2:10" ht="15">
      <c r="B127" s="3" t="s">
        <v>201</v>
      </c>
      <c r="C127" s="3"/>
      <c r="D127" s="3"/>
      <c r="E127" s="3"/>
      <c r="F127" s="3"/>
      <c r="G127" s="3"/>
      <c r="H127" s="3"/>
      <c r="I127" s="3"/>
      <c r="J127" s="3"/>
    </row>
    <row r="128" spans="2:10" ht="15">
      <c r="B128" s="3"/>
      <c r="C128" s="3"/>
      <c r="D128" s="3"/>
      <c r="E128" s="3"/>
      <c r="F128" s="3"/>
      <c r="G128" s="3"/>
      <c r="H128" s="3"/>
      <c r="I128" s="3"/>
      <c r="J128" s="3"/>
    </row>
    <row r="129" spans="2:10" ht="15">
      <c r="B129" s="64"/>
      <c r="C129" s="65"/>
      <c r="D129" s="65"/>
      <c r="E129" s="65"/>
      <c r="F129" s="65"/>
      <c r="G129" s="64"/>
      <c r="H129" s="65"/>
      <c r="I129" s="144" t="s">
        <v>126</v>
      </c>
      <c r="J129" s="149"/>
    </row>
    <row r="130" spans="2:10" ht="15">
      <c r="B130" s="67"/>
      <c r="C130" s="68"/>
      <c r="D130" s="68"/>
      <c r="E130" s="68"/>
      <c r="F130" s="123"/>
      <c r="G130" s="146" t="s">
        <v>111</v>
      </c>
      <c r="H130" s="148"/>
      <c r="I130" s="146" t="s">
        <v>16</v>
      </c>
      <c r="J130" s="147"/>
    </row>
    <row r="131" spans="2:10" ht="15">
      <c r="B131" s="100" t="s">
        <v>127</v>
      </c>
      <c r="C131" s="98"/>
      <c r="D131" s="98"/>
      <c r="E131" s="98"/>
      <c r="F131" s="98"/>
      <c r="G131" s="64"/>
      <c r="H131" s="99">
        <v>3055000</v>
      </c>
      <c r="I131" s="121"/>
      <c r="J131" s="120">
        <v>25744</v>
      </c>
    </row>
    <row r="132" spans="2:10" ht="15">
      <c r="B132" s="100" t="s">
        <v>203</v>
      </c>
      <c r="C132" s="98"/>
      <c r="D132" s="98"/>
      <c r="E132" s="98"/>
      <c r="F132" s="98"/>
      <c r="G132" s="67"/>
      <c r="H132" s="107">
        <f>+H125</f>
        <v>14846000</v>
      </c>
      <c r="I132" s="122"/>
      <c r="J132" s="108">
        <f>+J125</f>
        <v>70614</v>
      </c>
    </row>
    <row r="133" spans="2:10" ht="15">
      <c r="B133" s="67" t="s">
        <v>202</v>
      </c>
      <c r="C133" s="68"/>
      <c r="D133" s="68"/>
      <c r="E133" s="68"/>
      <c r="F133" s="68"/>
      <c r="G133" s="122"/>
      <c r="H133" s="107">
        <f>+H131+H132</f>
        <v>17901000</v>
      </c>
      <c r="I133" s="122"/>
      <c r="J133" s="108">
        <f>+J131+J132</f>
        <v>96358</v>
      </c>
    </row>
    <row r="134" spans="2:10" ht="15">
      <c r="B134" s="3"/>
      <c r="C134" s="3"/>
      <c r="D134" s="3"/>
      <c r="E134" s="3"/>
      <c r="F134" s="3"/>
      <c r="G134" s="3"/>
      <c r="H134" s="36"/>
      <c r="I134" s="36"/>
      <c r="J134" s="36"/>
    </row>
    <row r="135" spans="2:10" ht="15">
      <c r="B135" s="3" t="s">
        <v>204</v>
      </c>
      <c r="C135" s="3"/>
      <c r="D135" s="3"/>
      <c r="E135" s="3"/>
      <c r="F135" s="3"/>
      <c r="G135" s="3"/>
      <c r="H135" s="3"/>
      <c r="I135" s="3"/>
      <c r="J135" s="3"/>
    </row>
    <row r="136" spans="2:10" ht="15">
      <c r="B136" s="3" t="s">
        <v>205</v>
      </c>
      <c r="C136" s="3"/>
      <c r="D136" s="3"/>
      <c r="E136" s="3"/>
      <c r="F136" s="3"/>
      <c r="G136" s="3"/>
      <c r="H136" s="3"/>
      <c r="I136" s="3"/>
      <c r="J136" s="3"/>
    </row>
    <row r="137" spans="2:10" ht="15">
      <c r="B137" s="3"/>
      <c r="C137" s="3"/>
      <c r="D137" s="3"/>
      <c r="E137" s="3"/>
      <c r="F137" s="3"/>
      <c r="G137" s="3"/>
      <c r="H137" s="3"/>
      <c r="I137" s="3"/>
      <c r="J137" s="3"/>
    </row>
    <row r="138" spans="1:8" ht="15">
      <c r="A138" s="70">
        <v>10</v>
      </c>
      <c r="B138" s="3" t="s">
        <v>206</v>
      </c>
      <c r="C138" s="3"/>
      <c r="D138" s="3"/>
      <c r="E138" s="3"/>
      <c r="F138" s="3"/>
      <c r="G138" s="3"/>
      <c r="H138" s="3"/>
    </row>
    <row r="139" spans="2:8" ht="15">
      <c r="B139" s="3" t="s">
        <v>207</v>
      </c>
      <c r="C139" s="3"/>
      <c r="D139" s="3"/>
      <c r="E139" s="3"/>
      <c r="F139" s="3"/>
      <c r="G139" s="3"/>
      <c r="H139" s="3"/>
    </row>
    <row r="140" spans="2:8" ht="15">
      <c r="B140" s="3" t="s">
        <v>208</v>
      </c>
      <c r="C140" s="3"/>
      <c r="D140" s="3"/>
      <c r="E140" s="3"/>
      <c r="F140" s="3"/>
      <c r="G140" s="3"/>
      <c r="H140" s="3"/>
    </row>
    <row r="141" spans="1:8" ht="15">
      <c r="A141" s="53"/>
      <c r="B141" s="3"/>
      <c r="C141" s="3"/>
      <c r="D141" s="3"/>
      <c r="E141" s="9"/>
      <c r="F141" s="9"/>
      <c r="G141" s="9"/>
      <c r="H141" s="9"/>
    </row>
    <row r="142" spans="1:5" ht="15">
      <c r="A142" s="70"/>
      <c r="B142" s="3"/>
      <c r="C142" s="3"/>
      <c r="D142" s="3"/>
      <c r="E142" s="3"/>
    </row>
    <row r="143" spans="2:5" ht="15">
      <c r="B143" s="3"/>
      <c r="C143" s="3"/>
      <c r="D143" s="3"/>
      <c r="E143" s="3"/>
    </row>
    <row r="144" spans="2:5" ht="15">
      <c r="B144" s="3"/>
      <c r="C144" s="3"/>
      <c r="D144" s="3"/>
      <c r="E144" s="3"/>
    </row>
    <row r="145" spans="2:5" ht="15">
      <c r="B145" s="3"/>
      <c r="C145" s="3"/>
      <c r="D145" s="3"/>
      <c r="E145" s="3"/>
    </row>
    <row r="152" spans="1:10" ht="15">
      <c r="A152" s="9"/>
      <c r="B152" s="3"/>
      <c r="C152" s="3"/>
      <c r="D152" s="3"/>
      <c r="E152" s="3"/>
      <c r="F152" s="3"/>
      <c r="G152" s="3"/>
      <c r="H152" s="3"/>
      <c r="I152" s="3"/>
      <c r="J152" s="125" t="s">
        <v>138</v>
      </c>
    </row>
    <row r="153" spans="1:10" ht="15">
      <c r="A153" s="9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5">
      <c r="A154" s="9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5">
      <c r="A155" s="9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5">
      <c r="A156" s="9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5">
      <c r="A157" s="9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5">
      <c r="A158" s="53" t="s">
        <v>95</v>
      </c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5">
      <c r="A159" s="54" t="str">
        <f>+A109</f>
        <v>UNAUDITED 4TH QUARTER REPORT ON CONSOLIDATED RESULTS </v>
      </c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5">
      <c r="A160" s="55" t="str">
        <f>+A110</f>
        <v>FOR THE FINANCIAL YEAR ENDED 30 APRIL 2001</v>
      </c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5">
      <c r="A162" s="53" t="s">
        <v>77</v>
      </c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5">
      <c r="A163" s="9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5">
      <c r="A164" s="135" t="s">
        <v>209</v>
      </c>
      <c r="B164" s="3" t="s">
        <v>250</v>
      </c>
      <c r="C164" s="3"/>
      <c r="D164" s="3"/>
      <c r="E164" s="3"/>
      <c r="F164" s="3"/>
      <c r="G164" s="3"/>
      <c r="H164" s="3"/>
      <c r="I164" s="3"/>
      <c r="J164" s="3"/>
    </row>
    <row r="165" spans="1:10" ht="15">
      <c r="A165" s="9"/>
      <c r="B165" s="3" t="s">
        <v>210</v>
      </c>
      <c r="C165" s="3"/>
      <c r="D165" s="3"/>
      <c r="E165" s="3"/>
      <c r="F165" s="3"/>
      <c r="G165" s="3"/>
      <c r="H165" s="3"/>
      <c r="I165" s="3"/>
      <c r="J165" s="3"/>
    </row>
    <row r="166" spans="1:10" ht="15">
      <c r="A166" s="9"/>
      <c r="B166" s="3"/>
      <c r="C166" s="3"/>
      <c r="D166" s="3"/>
      <c r="E166" s="3"/>
      <c r="F166" s="3"/>
      <c r="G166" s="3"/>
      <c r="H166" s="136" t="s">
        <v>211</v>
      </c>
      <c r="I166" s="3"/>
      <c r="J166" s="136" t="s">
        <v>16</v>
      </c>
    </row>
    <row r="167" spans="1:10" ht="15">
      <c r="A167" s="9"/>
      <c r="B167" s="42" t="s">
        <v>212</v>
      </c>
      <c r="C167" s="3"/>
      <c r="D167" s="3"/>
      <c r="E167" s="3"/>
      <c r="F167" s="3"/>
      <c r="G167" s="3"/>
      <c r="H167" s="3"/>
      <c r="I167" s="3"/>
      <c r="J167" s="3"/>
    </row>
    <row r="168" spans="1:10" ht="15">
      <c r="A168" s="9"/>
      <c r="B168" s="3" t="s">
        <v>213</v>
      </c>
      <c r="C168" s="3"/>
      <c r="D168" s="3"/>
      <c r="E168" s="3"/>
      <c r="F168" s="3"/>
      <c r="G168" s="3"/>
      <c r="H168" s="3"/>
      <c r="I168" s="3"/>
      <c r="J168" s="3"/>
    </row>
    <row r="169" spans="1:10" ht="15">
      <c r="A169" s="9"/>
      <c r="B169" s="3" t="s">
        <v>214</v>
      </c>
      <c r="C169" s="3"/>
      <c r="D169" s="3"/>
      <c r="E169" s="3"/>
      <c r="F169" s="3"/>
      <c r="G169" s="3"/>
      <c r="H169" s="3"/>
      <c r="I169" s="3"/>
      <c r="J169" s="3"/>
    </row>
    <row r="170" spans="1:10" ht="15">
      <c r="A170" s="9"/>
      <c r="B170" s="42"/>
      <c r="C170" s="3" t="s">
        <v>215</v>
      </c>
      <c r="D170" s="3"/>
      <c r="E170" s="3"/>
      <c r="F170" s="3"/>
      <c r="G170" s="3"/>
      <c r="H170" s="137">
        <v>50000</v>
      </c>
      <c r="I170" s="36"/>
      <c r="J170" s="137">
        <v>190000</v>
      </c>
    </row>
    <row r="171" spans="1:10" ht="15">
      <c r="A171" s="9"/>
      <c r="B171" s="42"/>
      <c r="C171" s="3" t="s">
        <v>238</v>
      </c>
      <c r="D171" s="3"/>
      <c r="E171" s="3"/>
      <c r="F171" s="3"/>
      <c r="G171" s="3"/>
      <c r="H171" s="138"/>
      <c r="I171" s="36"/>
      <c r="J171" s="138"/>
    </row>
    <row r="172" spans="1:10" ht="15">
      <c r="A172" s="9"/>
      <c r="B172" s="42"/>
      <c r="C172" s="3" t="s">
        <v>237</v>
      </c>
      <c r="D172" s="3"/>
      <c r="E172" s="3"/>
      <c r="F172" s="3"/>
      <c r="G172" s="3"/>
      <c r="H172" s="139">
        <v>-21108</v>
      </c>
      <c r="I172" s="36"/>
      <c r="J172" s="139">
        <v>-80210</v>
      </c>
    </row>
    <row r="173" spans="1:10" ht="15">
      <c r="A173" s="9"/>
      <c r="B173" s="42"/>
      <c r="C173" s="3" t="s">
        <v>217</v>
      </c>
      <c r="D173" s="3"/>
      <c r="E173" s="3"/>
      <c r="F173" s="3"/>
      <c r="G173" s="3"/>
      <c r="H173" s="36">
        <f>+H170+H172</f>
        <v>28892</v>
      </c>
      <c r="I173" s="36"/>
      <c r="J173" s="36">
        <f>+J170+J172</f>
        <v>109790</v>
      </c>
    </row>
    <row r="174" spans="1:10" ht="15">
      <c r="A174" s="9"/>
      <c r="B174" s="42"/>
      <c r="C174" s="3"/>
      <c r="D174" s="3"/>
      <c r="E174" s="3"/>
      <c r="F174" s="3"/>
      <c r="G174" s="3"/>
      <c r="H174" s="36"/>
      <c r="I174" s="36"/>
      <c r="J174" s="36"/>
    </row>
    <row r="175" spans="1:10" ht="15">
      <c r="A175" s="9"/>
      <c r="B175" s="3" t="s">
        <v>218</v>
      </c>
      <c r="C175" s="3"/>
      <c r="D175" s="3"/>
      <c r="E175" s="3"/>
      <c r="F175" s="3"/>
      <c r="G175" s="3"/>
      <c r="H175" s="3"/>
      <c r="I175" s="3"/>
      <c r="J175" s="3"/>
    </row>
    <row r="176" spans="1:10" ht="15">
      <c r="A176" s="9"/>
      <c r="B176" s="3" t="s">
        <v>219</v>
      </c>
      <c r="C176" s="3"/>
      <c r="D176" s="3"/>
      <c r="E176" s="3"/>
      <c r="F176" s="3"/>
      <c r="G176" s="3"/>
      <c r="H176" s="3"/>
      <c r="I176" s="3"/>
      <c r="J176" s="3"/>
    </row>
    <row r="177" spans="1:10" ht="15">
      <c r="A177" s="9"/>
      <c r="B177" s="3"/>
      <c r="C177" s="3" t="s">
        <v>215</v>
      </c>
      <c r="D177" s="3"/>
      <c r="E177" s="3"/>
      <c r="F177" s="3"/>
      <c r="G177" s="3"/>
      <c r="H177" s="137">
        <v>2952</v>
      </c>
      <c r="I177" s="36"/>
      <c r="J177" s="137">
        <v>11219</v>
      </c>
    </row>
    <row r="178" spans="1:10" ht="15">
      <c r="A178" s="9"/>
      <c r="B178" s="3"/>
      <c r="C178" s="3" t="s">
        <v>216</v>
      </c>
      <c r="D178" s="3"/>
      <c r="E178" s="3"/>
      <c r="F178" s="3"/>
      <c r="G178" s="3"/>
      <c r="H178" s="138"/>
      <c r="I178" s="36"/>
      <c r="J178" s="138"/>
    </row>
    <row r="179" spans="1:10" ht="15">
      <c r="A179" s="9"/>
      <c r="B179" s="3"/>
      <c r="C179" s="3" t="s">
        <v>220</v>
      </c>
      <c r="D179" s="3"/>
      <c r="E179" s="3"/>
      <c r="F179" s="3"/>
      <c r="G179" s="3"/>
      <c r="H179" s="139">
        <v>-382</v>
      </c>
      <c r="I179" s="36"/>
      <c r="J179" s="139">
        <v>-1453</v>
      </c>
    </row>
    <row r="180" spans="1:10" ht="15">
      <c r="A180" s="9"/>
      <c r="B180" s="3"/>
      <c r="C180" s="3" t="s">
        <v>217</v>
      </c>
      <c r="D180" s="3"/>
      <c r="E180" s="3"/>
      <c r="F180" s="3"/>
      <c r="G180" s="3"/>
      <c r="H180" s="36">
        <f>+H177+H179</f>
        <v>2570</v>
      </c>
      <c r="I180" s="36"/>
      <c r="J180" s="36">
        <f>+J177+J179</f>
        <v>9766</v>
      </c>
    </row>
    <row r="181" spans="1:10" ht="15">
      <c r="A181" s="9"/>
      <c r="B181" s="3"/>
      <c r="C181" s="3"/>
      <c r="D181" s="3"/>
      <c r="E181" s="3"/>
      <c r="F181" s="3"/>
      <c r="G181" s="3"/>
      <c r="H181" s="107"/>
      <c r="I181" s="36"/>
      <c r="J181" s="107"/>
    </row>
    <row r="182" spans="1:10" ht="15.75" thickBot="1">
      <c r="A182" s="9"/>
      <c r="B182" s="3" t="s">
        <v>221</v>
      </c>
      <c r="C182" s="3"/>
      <c r="D182" s="3"/>
      <c r="E182" s="3"/>
      <c r="F182" s="3"/>
      <c r="G182" s="3"/>
      <c r="H182" s="140">
        <f>+H173+H180</f>
        <v>31462</v>
      </c>
      <c r="I182" s="36"/>
      <c r="J182" s="140">
        <f>+J173+J180</f>
        <v>119556</v>
      </c>
    </row>
    <row r="183" spans="1:10" ht="15.75" thickTop="1">
      <c r="A183" s="9"/>
      <c r="B183" s="3"/>
      <c r="C183" s="3"/>
      <c r="D183" s="3"/>
      <c r="E183" s="3"/>
      <c r="F183" s="3"/>
      <c r="G183" s="3"/>
      <c r="H183" s="36"/>
      <c r="I183" s="36"/>
      <c r="J183" s="36"/>
    </row>
    <row r="184" spans="1:10" ht="15">
      <c r="A184" s="9"/>
      <c r="B184" s="3" t="s">
        <v>239</v>
      </c>
      <c r="C184" s="3"/>
      <c r="D184" s="3"/>
      <c r="E184" s="3"/>
      <c r="F184" s="3"/>
      <c r="G184" s="3"/>
      <c r="H184" s="36"/>
      <c r="I184" s="36"/>
      <c r="J184" s="36"/>
    </row>
    <row r="185" spans="1:10" ht="15">
      <c r="A185" s="9"/>
      <c r="B185" s="3"/>
      <c r="C185" s="3"/>
      <c r="D185" s="3"/>
      <c r="E185" s="3"/>
      <c r="F185" s="3"/>
      <c r="G185" s="3"/>
      <c r="H185" s="36"/>
      <c r="I185" s="36"/>
      <c r="J185" s="36"/>
    </row>
    <row r="186" spans="1:6" ht="15">
      <c r="A186" s="11">
        <v>12</v>
      </c>
      <c r="B186" s="23" t="s">
        <v>266</v>
      </c>
      <c r="C186" s="9"/>
      <c r="D186" s="9"/>
      <c r="E186" s="9"/>
      <c r="F186" s="9"/>
    </row>
    <row r="187" spans="1:6" ht="15">
      <c r="A187" s="11"/>
      <c r="B187" s="11" t="s">
        <v>280</v>
      </c>
      <c r="C187" s="9"/>
      <c r="D187" s="9"/>
      <c r="E187" s="9"/>
      <c r="F187" s="9"/>
    </row>
    <row r="189" spans="1:10" ht="15">
      <c r="A189" s="11">
        <v>13</v>
      </c>
      <c r="B189" s="3" t="s">
        <v>113</v>
      </c>
      <c r="C189" s="3"/>
      <c r="D189" s="3"/>
      <c r="E189" s="3"/>
      <c r="F189" s="3"/>
      <c r="G189" s="3"/>
      <c r="H189" s="3"/>
      <c r="I189" s="3"/>
      <c r="J189" s="3"/>
    </row>
    <row r="190" spans="1:10" ht="15">
      <c r="A190" s="11"/>
      <c r="B190" s="19" t="s">
        <v>267</v>
      </c>
      <c r="C190" s="3"/>
      <c r="D190" s="3"/>
      <c r="E190" s="3"/>
      <c r="F190" s="3"/>
      <c r="G190" s="3"/>
      <c r="H190" s="3"/>
      <c r="I190" s="3"/>
      <c r="J190" s="3"/>
    </row>
    <row r="191" spans="1:10" ht="15">
      <c r="A191" s="9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5">
      <c r="A192" s="9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5">
      <c r="A193" s="9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5">
      <c r="A194" s="9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5">
      <c r="A195" s="9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5">
      <c r="A196" s="9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5">
      <c r="A197" s="9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5">
      <c r="A198" s="9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5">
      <c r="A199" s="9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5">
      <c r="A200" s="9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5">
      <c r="A201" s="9"/>
      <c r="B201" s="3"/>
      <c r="C201" s="3"/>
      <c r="D201" s="3"/>
      <c r="E201" s="3"/>
      <c r="F201" s="3"/>
      <c r="G201" s="3"/>
      <c r="H201" s="3"/>
      <c r="I201" s="3"/>
      <c r="J201" s="125" t="s">
        <v>137</v>
      </c>
    </row>
    <row r="202" spans="1:10" ht="15">
      <c r="A202" s="9"/>
      <c r="B202" s="3"/>
      <c r="C202" s="3"/>
      <c r="D202" s="3"/>
      <c r="E202" s="3"/>
      <c r="F202" s="3"/>
      <c r="G202" s="3"/>
      <c r="H202" s="3"/>
      <c r="I202" s="3"/>
      <c r="J202" s="125"/>
    </row>
    <row r="203" spans="1:10" ht="15">
      <c r="A203" s="9"/>
      <c r="B203" s="3"/>
      <c r="C203" s="3"/>
      <c r="D203" s="3"/>
      <c r="E203" s="3"/>
      <c r="F203" s="3"/>
      <c r="G203" s="3"/>
      <c r="H203" s="3"/>
      <c r="I203" s="3"/>
      <c r="J203" s="125"/>
    </row>
    <row r="204" spans="1:10" ht="15">
      <c r="A204" s="9"/>
      <c r="B204" s="3"/>
      <c r="C204" s="3"/>
      <c r="D204" s="3"/>
      <c r="E204" s="3"/>
      <c r="F204" s="3"/>
      <c r="G204" s="3"/>
      <c r="H204" s="3"/>
      <c r="I204" s="3"/>
      <c r="J204" s="125"/>
    </row>
    <row r="205" spans="1:10" ht="15">
      <c r="A205" s="9"/>
      <c r="B205" s="3"/>
      <c r="C205" s="3"/>
      <c r="D205" s="3"/>
      <c r="E205" s="3"/>
      <c r="F205" s="3"/>
      <c r="G205" s="3"/>
      <c r="H205" s="3"/>
      <c r="I205" s="3"/>
      <c r="J205" s="125"/>
    </row>
    <row r="206" spans="1:10" ht="15">
      <c r="A206" s="9"/>
      <c r="B206" s="3"/>
      <c r="C206" s="3"/>
      <c r="D206" s="3"/>
      <c r="E206" s="3"/>
      <c r="F206" s="3"/>
      <c r="G206" s="3"/>
      <c r="H206" s="3"/>
      <c r="I206" s="3"/>
      <c r="J206" s="125"/>
    </row>
    <row r="207" spans="1:10" ht="15">
      <c r="A207" s="118" t="str">
        <f>+A158</f>
        <v>BERJAYA SPORTS TOTO BERHAD</v>
      </c>
      <c r="B207" s="3"/>
      <c r="C207" s="3"/>
      <c r="D207" s="3"/>
      <c r="E207" s="3"/>
      <c r="F207" s="3"/>
      <c r="G207" s="9"/>
      <c r="H207" s="9"/>
      <c r="I207" s="3"/>
      <c r="J207" s="3"/>
    </row>
    <row r="208" spans="1:10" ht="15">
      <c r="A208" s="118" t="str">
        <f>+A159</f>
        <v>UNAUDITED 4TH QUARTER REPORT ON CONSOLIDATED RESULTS </v>
      </c>
      <c r="B208" s="3"/>
      <c r="C208" s="3"/>
      <c r="D208" s="3"/>
      <c r="E208" s="3"/>
      <c r="F208" s="3"/>
      <c r="G208" s="9"/>
      <c r="H208" s="9"/>
      <c r="I208" s="3"/>
      <c r="J208" s="3"/>
    </row>
    <row r="209" spans="1:10" ht="15">
      <c r="A209" s="119" t="str">
        <f>+A160</f>
        <v>FOR THE FINANCIAL YEAR ENDED 30 APRIL 2001</v>
      </c>
      <c r="B209" s="3"/>
      <c r="C209" s="3"/>
      <c r="D209" s="3"/>
      <c r="E209" s="3"/>
      <c r="F209" s="3"/>
      <c r="G209" s="9"/>
      <c r="H209" s="9"/>
      <c r="I209" s="3"/>
      <c r="J209" s="3"/>
    </row>
    <row r="210" spans="1:10" ht="15">
      <c r="A210" s="53"/>
      <c r="B210" s="3"/>
      <c r="C210" s="3"/>
      <c r="D210" s="3"/>
      <c r="E210" s="3"/>
      <c r="F210" s="3"/>
      <c r="G210" s="9"/>
      <c r="H210" s="9"/>
      <c r="I210" s="3"/>
      <c r="J210" s="3"/>
    </row>
    <row r="211" spans="1:10" ht="15">
      <c r="A211" s="53" t="s">
        <v>77</v>
      </c>
      <c r="B211" s="3"/>
      <c r="C211" s="3"/>
      <c r="D211" s="3"/>
      <c r="E211" s="3"/>
      <c r="F211" s="3"/>
      <c r="G211" s="9"/>
      <c r="H211" s="9"/>
      <c r="I211" s="3"/>
      <c r="J211" s="3"/>
    </row>
    <row r="212" spans="1:10" ht="15">
      <c r="A212" s="9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5">
      <c r="A213" s="11">
        <v>14</v>
      </c>
      <c r="B213" s="11" t="s">
        <v>222</v>
      </c>
      <c r="C213" s="9"/>
      <c r="D213" s="9"/>
      <c r="E213" s="9"/>
      <c r="F213" s="9"/>
      <c r="G213" s="9"/>
      <c r="H213" s="9"/>
      <c r="I213" s="9"/>
      <c r="J213" s="9"/>
    </row>
    <row r="214" spans="1:10" ht="15">
      <c r="A214" s="9"/>
      <c r="B214" s="9" t="s">
        <v>104</v>
      </c>
      <c r="C214" s="9"/>
      <c r="D214" s="9"/>
      <c r="E214" s="9"/>
      <c r="F214" s="9"/>
      <c r="G214" s="9"/>
      <c r="H214" s="9"/>
      <c r="I214" s="9"/>
      <c r="J214" s="9"/>
    </row>
    <row r="215" spans="1:10" ht="15">
      <c r="A215" s="9"/>
      <c r="B215" s="9"/>
      <c r="C215" s="9"/>
      <c r="D215" s="9"/>
      <c r="E215" s="9"/>
      <c r="F215" s="9"/>
      <c r="G215" s="9"/>
      <c r="H215" s="24" t="s">
        <v>114</v>
      </c>
      <c r="I215" s="9"/>
      <c r="J215" s="24" t="s">
        <v>79</v>
      </c>
    </row>
    <row r="216" spans="1:10" ht="15">
      <c r="A216" s="9"/>
      <c r="B216" s="9"/>
      <c r="C216" s="9"/>
      <c r="D216" s="9"/>
      <c r="E216" s="9"/>
      <c r="F216" s="41" t="s">
        <v>19</v>
      </c>
      <c r="G216" s="42"/>
      <c r="H216" s="41" t="s">
        <v>80</v>
      </c>
      <c r="I216" s="42"/>
      <c r="J216" s="41" t="s">
        <v>81</v>
      </c>
    </row>
    <row r="217" spans="1:10" ht="15">
      <c r="A217" s="9"/>
      <c r="B217" s="9"/>
      <c r="C217" s="9"/>
      <c r="D217" s="9"/>
      <c r="E217" s="9"/>
      <c r="F217" s="24" t="s">
        <v>16</v>
      </c>
      <c r="G217" s="9"/>
      <c r="H217" s="24" t="s">
        <v>16</v>
      </c>
      <c r="I217" s="9"/>
      <c r="J217" s="24" t="s">
        <v>16</v>
      </c>
    </row>
    <row r="218" spans="1:10" ht="15">
      <c r="A218" s="9"/>
      <c r="B218" s="9"/>
      <c r="C218" s="9"/>
      <c r="D218" s="9"/>
      <c r="E218" s="9"/>
      <c r="F218" s="9"/>
      <c r="G218" s="9"/>
      <c r="H218" s="9"/>
      <c r="I218" s="9"/>
      <c r="J218" s="9"/>
    </row>
    <row r="219" spans="1:10" ht="15">
      <c r="A219" s="9"/>
      <c r="B219" s="11" t="s">
        <v>117</v>
      </c>
      <c r="C219" s="9"/>
      <c r="D219" s="9"/>
      <c r="E219" s="9"/>
      <c r="F219" s="30">
        <v>2259128</v>
      </c>
      <c r="G219" s="27"/>
      <c r="H219" s="30">
        <v>353409</v>
      </c>
      <c r="I219" s="27"/>
      <c r="J219" s="30">
        <v>701578</v>
      </c>
    </row>
    <row r="220" spans="1:10" ht="15">
      <c r="A220" s="9"/>
      <c r="B220" s="11" t="s">
        <v>85</v>
      </c>
      <c r="C220" s="9"/>
      <c r="D220" s="9"/>
      <c r="E220" s="9"/>
      <c r="F220" s="31">
        <f>15786+58486</f>
        <v>74272</v>
      </c>
      <c r="G220" s="27"/>
      <c r="H220" s="30">
        <f>2288+39589+4720-898+2492</f>
        <v>48191</v>
      </c>
      <c r="I220" s="27"/>
      <c r="J220" s="30">
        <f>78083+1141530+56931+2492</f>
        <v>1279036</v>
      </c>
    </row>
    <row r="221" spans="1:10" ht="15">
      <c r="A221" s="9"/>
      <c r="B221" s="11" t="s">
        <v>116</v>
      </c>
      <c r="C221" s="9"/>
      <c r="D221" s="9"/>
      <c r="E221" s="9"/>
      <c r="F221" s="30">
        <v>0</v>
      </c>
      <c r="G221" s="27"/>
      <c r="H221" s="30">
        <v>-2</v>
      </c>
      <c r="I221" s="27"/>
      <c r="J221" s="26">
        <v>1208</v>
      </c>
    </row>
    <row r="222" spans="1:10" ht="15.75" thickBot="1">
      <c r="A222" s="9"/>
      <c r="B222" s="9"/>
      <c r="C222" s="9"/>
      <c r="D222" s="9"/>
      <c r="E222" s="9"/>
      <c r="F222" s="94">
        <f>SUM(F219:F221)</f>
        <v>2333400</v>
      </c>
      <c r="G222" s="27"/>
      <c r="H222" s="94">
        <f>SUM(H219:H221)</f>
        <v>401598</v>
      </c>
      <c r="I222" s="27"/>
      <c r="J222" s="94">
        <f>SUM(J219:J221)</f>
        <v>1981822</v>
      </c>
    </row>
    <row r="223" spans="1:10" ht="15.75" thickTop="1">
      <c r="A223" s="9"/>
      <c r="B223" s="9"/>
      <c r="C223" s="9"/>
      <c r="D223" s="9"/>
      <c r="E223" s="9"/>
      <c r="F223" s="9"/>
      <c r="G223" s="9"/>
      <c r="H223" s="9"/>
      <c r="I223" s="9"/>
      <c r="J223" s="9"/>
    </row>
    <row r="224" spans="1:10" ht="15">
      <c r="A224" s="9"/>
      <c r="B224" s="9" t="s">
        <v>223</v>
      </c>
      <c r="C224" s="9"/>
      <c r="D224" s="9"/>
      <c r="E224" s="9"/>
      <c r="F224" s="9"/>
      <c r="G224" s="9"/>
      <c r="H224" s="9"/>
      <c r="I224" s="9"/>
      <c r="J224" s="9"/>
    </row>
    <row r="225" spans="1:10" ht="15">
      <c r="A225" s="9"/>
      <c r="B225" s="9"/>
      <c r="C225" s="9"/>
      <c r="D225" s="9"/>
      <c r="E225" s="9"/>
      <c r="F225" s="9"/>
      <c r="G225" s="9"/>
      <c r="H225" s="9"/>
      <c r="I225" s="9"/>
      <c r="J225" s="9"/>
    </row>
    <row r="226" spans="1:10" ht="15">
      <c r="A226" s="9"/>
      <c r="B226" s="9" t="s">
        <v>121</v>
      </c>
      <c r="C226" s="9"/>
      <c r="D226" s="9"/>
      <c r="E226" s="9"/>
      <c r="F226" s="27">
        <f>2240858+14880+906</f>
        <v>2256644</v>
      </c>
      <c r="G226" s="27"/>
      <c r="H226" s="27">
        <f>304189+360125+2756-628-2-2-30-42-4-7-9484+2706+10740-266082-9490-2</f>
        <v>394743</v>
      </c>
      <c r="I226" s="27"/>
      <c r="J226" s="27">
        <f>2015408+400+572352+21118+13749+8+2612+48718-5614-964345+91855-226</f>
        <v>1796035</v>
      </c>
    </row>
    <row r="227" spans="1:10" ht="15">
      <c r="A227" s="9"/>
      <c r="B227" s="11" t="s">
        <v>122</v>
      </c>
      <c r="C227" s="6"/>
      <c r="D227" s="6"/>
      <c r="E227" s="6"/>
      <c r="F227" s="96">
        <f>+F222-F226</f>
        <v>76756</v>
      </c>
      <c r="H227" s="96">
        <f>+H222-H226</f>
        <v>6855</v>
      </c>
      <c r="J227" s="96">
        <f>+J222-J226</f>
        <v>185787</v>
      </c>
    </row>
    <row r="228" spans="1:10" ht="15.75" thickBot="1">
      <c r="A228" s="9"/>
      <c r="B228" s="11"/>
      <c r="C228" s="6"/>
      <c r="D228" s="6"/>
      <c r="E228" s="6"/>
      <c r="F228" s="97">
        <f>+F226+F227</f>
        <v>2333400</v>
      </c>
      <c r="H228" s="97">
        <f>+H226+H227</f>
        <v>401598</v>
      </c>
      <c r="J228" s="97">
        <f>+J226+J227</f>
        <v>1981822</v>
      </c>
    </row>
    <row r="229" spans="1:10" ht="15.75" thickTop="1">
      <c r="A229" s="9"/>
      <c r="B229" s="9"/>
      <c r="C229" s="9"/>
      <c r="D229" s="9"/>
      <c r="E229" s="9"/>
      <c r="F229" s="9"/>
      <c r="G229" s="9"/>
      <c r="H229" s="9"/>
      <c r="I229" s="9"/>
      <c r="J229" s="9"/>
    </row>
    <row r="230" spans="1:10" ht="15">
      <c r="A230" s="70">
        <v>15</v>
      </c>
      <c r="B230" s="3" t="s">
        <v>240</v>
      </c>
      <c r="C230" s="3"/>
      <c r="D230" s="3"/>
      <c r="E230" s="3"/>
      <c r="F230" s="3"/>
      <c r="G230" s="9"/>
      <c r="H230" s="9"/>
      <c r="I230" s="6"/>
      <c r="J230" s="6"/>
    </row>
    <row r="231" spans="1:10" ht="15">
      <c r="A231" s="70"/>
      <c r="B231" s="3" t="s">
        <v>281</v>
      </c>
      <c r="C231" s="3"/>
      <c r="D231" s="3"/>
      <c r="E231" s="3"/>
      <c r="F231" s="3"/>
      <c r="G231" s="9"/>
      <c r="H231" s="9"/>
      <c r="I231" s="6"/>
      <c r="J231" s="6"/>
    </row>
    <row r="232" spans="1:10" ht="15">
      <c r="A232" s="70"/>
      <c r="B232" s="3"/>
      <c r="C232" s="3"/>
      <c r="D232" s="3"/>
      <c r="E232" s="3"/>
      <c r="F232" s="3"/>
      <c r="G232" s="9"/>
      <c r="H232" s="9"/>
      <c r="I232" s="6"/>
      <c r="J232" s="6"/>
    </row>
    <row r="233" spans="1:10" ht="15">
      <c r="A233" s="70"/>
      <c r="B233" s="3" t="s">
        <v>227</v>
      </c>
      <c r="C233" s="3"/>
      <c r="D233" s="3"/>
      <c r="E233" s="3"/>
      <c r="F233" s="3"/>
      <c r="G233" s="9"/>
      <c r="H233" s="9"/>
      <c r="I233" s="6"/>
      <c r="J233" s="6"/>
    </row>
    <row r="234" spans="1:10" ht="15">
      <c r="A234" s="70"/>
      <c r="B234" s="3" t="s">
        <v>268</v>
      </c>
      <c r="C234" s="3"/>
      <c r="D234" s="3"/>
      <c r="E234" s="3"/>
      <c r="F234" s="3"/>
      <c r="G234" s="9"/>
      <c r="H234" s="9"/>
      <c r="I234" s="6"/>
      <c r="J234" s="6"/>
    </row>
    <row r="235" spans="1:10" ht="15">
      <c r="A235" s="70"/>
      <c r="B235" s="3" t="s">
        <v>270</v>
      </c>
      <c r="C235" s="3"/>
      <c r="D235" s="3"/>
      <c r="E235" s="3"/>
      <c r="F235" s="3"/>
      <c r="G235" s="9"/>
      <c r="H235" s="9"/>
      <c r="I235" s="6"/>
      <c r="J235" s="6"/>
    </row>
    <row r="236" spans="1:10" ht="15">
      <c r="A236" s="70"/>
      <c r="B236" s="3" t="s">
        <v>269</v>
      </c>
      <c r="C236" s="3"/>
      <c r="D236" s="3"/>
      <c r="E236" s="3"/>
      <c r="F236" s="3"/>
      <c r="G236" s="9"/>
      <c r="H236" s="9"/>
      <c r="I236" s="6"/>
      <c r="J236" s="6"/>
    </row>
    <row r="237" spans="2:10" ht="15">
      <c r="B237" s="3" t="s">
        <v>228</v>
      </c>
      <c r="C237" s="3"/>
      <c r="D237" s="3"/>
      <c r="E237" s="3"/>
      <c r="F237" s="3"/>
      <c r="G237" s="9"/>
      <c r="H237" s="9"/>
      <c r="I237" s="6"/>
      <c r="J237" s="6"/>
    </row>
    <row r="238" spans="2:10" ht="15">
      <c r="B238" s="3"/>
      <c r="C238" s="3"/>
      <c r="D238" s="3"/>
      <c r="E238" s="3"/>
      <c r="F238" s="3"/>
      <c r="G238" s="9"/>
      <c r="H238" s="9"/>
      <c r="I238" s="6"/>
      <c r="J238" s="6"/>
    </row>
    <row r="239" spans="1:14" ht="15">
      <c r="A239" s="70">
        <v>16</v>
      </c>
      <c r="B239" s="3" t="s">
        <v>229</v>
      </c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5">
      <c r="A240" s="3"/>
      <c r="B240" s="3" t="s">
        <v>282</v>
      </c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">
      <c r="A241" s="3"/>
      <c r="B241" s="3" t="s">
        <v>271</v>
      </c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5">
      <c r="A242" s="3"/>
      <c r="B242" s="3" t="s">
        <v>272</v>
      </c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5">
      <c r="A243" s="3"/>
      <c r="B243" s="3" t="s">
        <v>273</v>
      </c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5">
      <c r="A244" s="3"/>
      <c r="B244" s="3" t="s">
        <v>274</v>
      </c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5">
      <c r="A245" s="3"/>
      <c r="B245" s="3" t="s">
        <v>276</v>
      </c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">
      <c r="A246" s="3"/>
      <c r="B246" s="3" t="s">
        <v>275</v>
      </c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5">
      <c r="A247" s="3"/>
      <c r="L247" s="3"/>
      <c r="M247" s="3"/>
      <c r="N247" s="3"/>
    </row>
    <row r="248" spans="1:14" ht="15">
      <c r="A248" s="3"/>
      <c r="L248" s="3"/>
      <c r="M248" s="3"/>
      <c r="N248" s="3"/>
    </row>
    <row r="249" spans="1:14" ht="15">
      <c r="A249" s="3"/>
      <c r="L249" s="3"/>
      <c r="M249" s="3"/>
      <c r="N249" s="3"/>
    </row>
    <row r="250" spans="1:14" ht="15">
      <c r="A250" s="3"/>
      <c r="B250" s="3"/>
      <c r="C250" s="3"/>
      <c r="D250" s="3"/>
      <c r="E250" s="3"/>
      <c r="F250" s="3"/>
      <c r="G250" s="3"/>
      <c r="H250" s="3"/>
      <c r="I250" s="3"/>
      <c r="J250" s="125" t="s">
        <v>136</v>
      </c>
      <c r="K250" s="3"/>
      <c r="L250" s="3"/>
      <c r="M250" s="3"/>
      <c r="N250" s="3"/>
    </row>
    <row r="251" spans="1:14" ht="15">
      <c r="A251" s="3"/>
      <c r="B251" s="3"/>
      <c r="C251" s="3"/>
      <c r="D251" s="3"/>
      <c r="E251" s="3"/>
      <c r="F251" s="3"/>
      <c r="G251" s="3"/>
      <c r="H251" s="3"/>
      <c r="I251" s="3"/>
      <c r="J251" s="125"/>
      <c r="K251" s="3"/>
      <c r="L251" s="3"/>
      <c r="M251" s="3"/>
      <c r="N251" s="3"/>
    </row>
    <row r="252" spans="1:14" ht="15">
      <c r="A252" s="3"/>
      <c r="B252" s="3"/>
      <c r="C252" s="3"/>
      <c r="D252" s="3"/>
      <c r="E252" s="3"/>
      <c r="F252" s="3"/>
      <c r="G252" s="3"/>
      <c r="H252" s="3"/>
      <c r="I252" s="3"/>
      <c r="J252" s="125"/>
      <c r="K252" s="3"/>
      <c r="L252" s="3"/>
      <c r="M252" s="3"/>
      <c r="N252" s="3"/>
    </row>
    <row r="253" spans="1:14" ht="15">
      <c r="A253" s="3"/>
      <c r="B253" s="3"/>
      <c r="C253" s="3"/>
      <c r="D253" s="3"/>
      <c r="E253" s="3"/>
      <c r="F253" s="3"/>
      <c r="G253" s="3"/>
      <c r="H253" s="3"/>
      <c r="I253" s="3"/>
      <c r="J253" s="125"/>
      <c r="K253" s="3"/>
      <c r="L253" s="3"/>
      <c r="M253" s="3"/>
      <c r="N253" s="3"/>
    </row>
    <row r="254" spans="1:14" ht="15">
      <c r="A254" s="3"/>
      <c r="B254" s="3"/>
      <c r="C254" s="3"/>
      <c r="D254" s="3"/>
      <c r="E254" s="3"/>
      <c r="F254" s="3"/>
      <c r="G254" s="3"/>
      <c r="H254" s="3"/>
      <c r="I254" s="3"/>
      <c r="J254" s="125"/>
      <c r="K254" s="3"/>
      <c r="L254" s="3"/>
      <c r="M254" s="3"/>
      <c r="N254" s="3"/>
    </row>
    <row r="255" spans="1:14" ht="15">
      <c r="A255" s="3"/>
      <c r="B255" s="3"/>
      <c r="C255" s="3"/>
      <c r="D255" s="3"/>
      <c r="E255" s="3"/>
      <c r="F255" s="3"/>
      <c r="G255" s="3"/>
      <c r="H255" s="3"/>
      <c r="I255" s="3"/>
      <c r="J255" s="125"/>
      <c r="K255" s="3"/>
      <c r="L255" s="3"/>
      <c r="M255" s="3"/>
      <c r="N255" s="3"/>
    </row>
    <row r="256" spans="1:14" ht="15">
      <c r="A256" s="118" t="str">
        <f>+A207</f>
        <v>BERJAYA SPORTS TOTO BERHAD</v>
      </c>
      <c r="B256" s="3"/>
      <c r="C256" s="3"/>
      <c r="D256" s="3"/>
      <c r="E256" s="3"/>
      <c r="F256" s="3"/>
      <c r="G256" s="3"/>
      <c r="H256" s="3"/>
      <c r="I256" s="3"/>
      <c r="J256" s="125"/>
      <c r="K256" s="3"/>
      <c r="L256" s="3"/>
      <c r="M256" s="3"/>
      <c r="N256" s="3"/>
    </row>
    <row r="257" spans="1:14" ht="15">
      <c r="A257" s="118" t="str">
        <f>+A208</f>
        <v>UNAUDITED 4TH QUARTER REPORT ON CONSOLIDATED RESULTS </v>
      </c>
      <c r="B257" s="3"/>
      <c r="C257" s="3"/>
      <c r="D257" s="3"/>
      <c r="E257" s="3"/>
      <c r="F257" s="3"/>
      <c r="G257" s="3"/>
      <c r="H257" s="3"/>
      <c r="I257" s="3"/>
      <c r="J257" s="125"/>
      <c r="K257" s="3"/>
      <c r="L257" s="3"/>
      <c r="M257" s="3"/>
      <c r="N257" s="3"/>
    </row>
    <row r="258" spans="1:14" ht="15">
      <c r="A258" s="119" t="str">
        <f>+A209</f>
        <v>FOR THE FINANCIAL YEAR ENDED 30 APRIL 2001</v>
      </c>
      <c r="B258" s="3"/>
      <c r="C258" s="3"/>
      <c r="D258" s="3"/>
      <c r="E258" s="3"/>
      <c r="F258" s="3"/>
      <c r="G258" s="3"/>
      <c r="H258" s="3"/>
      <c r="I258" s="3"/>
      <c r="J258" s="125"/>
      <c r="K258" s="3"/>
      <c r="L258" s="3"/>
      <c r="M258" s="3"/>
      <c r="N258" s="3"/>
    </row>
    <row r="259" spans="1:14" ht="15">
      <c r="A259" s="53"/>
      <c r="B259" s="3"/>
      <c r="C259" s="3"/>
      <c r="D259" s="3"/>
      <c r="E259" s="3"/>
      <c r="F259" s="3"/>
      <c r="G259" s="3"/>
      <c r="H259" s="3"/>
      <c r="I259" s="3"/>
      <c r="J259" s="125"/>
      <c r="K259" s="3"/>
      <c r="L259" s="3"/>
      <c r="M259" s="3"/>
      <c r="N259" s="3"/>
    </row>
    <row r="260" spans="1:14" ht="15">
      <c r="A260" s="53" t="s">
        <v>77</v>
      </c>
      <c r="B260" s="3"/>
      <c r="C260" s="3"/>
      <c r="D260" s="3"/>
      <c r="E260" s="3"/>
      <c r="F260" s="3"/>
      <c r="G260" s="3"/>
      <c r="H260" s="3"/>
      <c r="I260" s="3"/>
      <c r="J260" s="125"/>
      <c r="K260" s="3"/>
      <c r="L260" s="3"/>
      <c r="M260" s="3"/>
      <c r="N260" s="3"/>
    </row>
    <row r="261" spans="1:14" ht="15">
      <c r="A261" s="3"/>
      <c r="B261" s="3"/>
      <c r="C261" s="3"/>
      <c r="D261" s="3"/>
      <c r="E261" s="3"/>
      <c r="F261" s="3"/>
      <c r="G261" s="3"/>
      <c r="H261" s="3"/>
      <c r="I261" s="3"/>
      <c r="J261" s="125"/>
      <c r="K261" s="3"/>
      <c r="L261" s="3"/>
      <c r="M261" s="3"/>
      <c r="N261" s="3"/>
    </row>
    <row r="262" spans="1:14" ht="15">
      <c r="A262" s="90" t="s">
        <v>78</v>
      </c>
      <c r="B262" s="3" t="s">
        <v>251</v>
      </c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5">
      <c r="A263" s="3"/>
      <c r="B263" s="3" t="s">
        <v>306</v>
      </c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5">
      <c r="A264" s="3"/>
      <c r="B264" s="3" t="s">
        <v>290</v>
      </c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5">
      <c r="A265" s="3"/>
      <c r="B265" s="3" t="s">
        <v>292</v>
      </c>
      <c r="L265" s="3"/>
      <c r="M265" s="3"/>
      <c r="N265" s="3"/>
    </row>
    <row r="266" spans="1:14" ht="15">
      <c r="A266" s="3"/>
      <c r="B266" s="3" t="s">
        <v>291</v>
      </c>
      <c r="L266" s="3"/>
      <c r="M266" s="3"/>
      <c r="N266" s="3"/>
    </row>
    <row r="267" spans="1:14" ht="15">
      <c r="A267" s="3"/>
      <c r="B267" s="3"/>
      <c r="C267" s="3"/>
      <c r="D267" s="3"/>
      <c r="E267" s="3"/>
      <c r="F267" s="3"/>
      <c r="G267" s="3"/>
      <c r="H267" s="3"/>
      <c r="I267" s="3"/>
      <c r="J267" s="125"/>
      <c r="K267" s="3"/>
      <c r="L267" s="3"/>
      <c r="M267" s="3"/>
      <c r="N267" s="3"/>
    </row>
    <row r="268" spans="2:14" ht="15">
      <c r="B268" s="3" t="s">
        <v>252</v>
      </c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5">
      <c r="A269" s="3"/>
      <c r="B269" s="3" t="s">
        <v>253</v>
      </c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5">
      <c r="A270" s="3"/>
      <c r="B270" s="3" t="s">
        <v>307</v>
      </c>
      <c r="C270" s="3"/>
      <c r="D270" s="3"/>
      <c r="E270" s="3"/>
      <c r="F270" s="3"/>
      <c r="G270" s="3"/>
      <c r="H270" s="3"/>
      <c r="I270" s="3"/>
      <c r="J270" s="125"/>
      <c r="K270" s="3"/>
      <c r="L270" s="3"/>
      <c r="M270" s="3"/>
      <c r="N270" s="3"/>
    </row>
    <row r="271" spans="1:14" ht="15">
      <c r="A271" s="3"/>
      <c r="B271" s="3" t="s">
        <v>308</v>
      </c>
      <c r="C271" s="3"/>
      <c r="D271" s="3"/>
      <c r="E271" s="3"/>
      <c r="F271" s="3"/>
      <c r="G271" s="3"/>
      <c r="H271" s="3"/>
      <c r="I271" s="3"/>
      <c r="J271" s="125"/>
      <c r="K271" s="3"/>
      <c r="L271" s="3"/>
      <c r="M271" s="3"/>
      <c r="N271" s="3"/>
    </row>
    <row r="272" spans="1:14" ht="15">
      <c r="A272" s="3"/>
      <c r="B272" s="3"/>
      <c r="C272" s="3"/>
      <c r="D272" s="3"/>
      <c r="E272" s="3"/>
      <c r="F272" s="3"/>
      <c r="G272" s="3"/>
      <c r="H272" s="3"/>
      <c r="I272" s="3"/>
      <c r="J272" s="125"/>
      <c r="K272" s="3"/>
      <c r="L272" s="3"/>
      <c r="M272" s="3"/>
      <c r="N272" s="3"/>
    </row>
    <row r="273" spans="1:14" ht="15">
      <c r="A273" s="3"/>
      <c r="B273" s="3" t="s">
        <v>230</v>
      </c>
      <c r="C273" s="3"/>
      <c r="D273" s="3"/>
      <c r="E273" s="3"/>
      <c r="F273" s="3"/>
      <c r="G273" s="3"/>
      <c r="H273" s="3"/>
      <c r="I273" s="3"/>
      <c r="J273" s="125"/>
      <c r="K273" s="3"/>
      <c r="L273" s="3"/>
      <c r="M273" s="3"/>
      <c r="N273" s="3"/>
    </row>
    <row r="274" spans="1:14" ht="15">
      <c r="A274" s="3"/>
      <c r="B274" s="3" t="s">
        <v>283</v>
      </c>
      <c r="C274" s="3"/>
      <c r="D274" s="3"/>
      <c r="E274" s="3"/>
      <c r="F274" s="3"/>
      <c r="G274" s="3"/>
      <c r="H274" s="3"/>
      <c r="I274" s="3"/>
      <c r="J274" s="125"/>
      <c r="K274" s="3"/>
      <c r="L274" s="3"/>
      <c r="M274" s="3"/>
      <c r="N274" s="3"/>
    </row>
    <row r="275" spans="1:14" ht="15">
      <c r="A275" s="3"/>
      <c r="B275" s="3" t="s">
        <v>231</v>
      </c>
      <c r="C275" s="3"/>
      <c r="D275" s="3"/>
      <c r="E275" s="3"/>
      <c r="F275" s="3"/>
      <c r="G275" s="3"/>
      <c r="H275" s="3"/>
      <c r="I275" s="3"/>
      <c r="J275" s="125"/>
      <c r="K275" s="3"/>
      <c r="L275" s="3"/>
      <c r="M275" s="3"/>
      <c r="N275" s="3"/>
    </row>
    <row r="276" spans="1:14" ht="15">
      <c r="A276" s="3"/>
      <c r="B276" s="3" t="s">
        <v>293</v>
      </c>
      <c r="C276" s="3"/>
      <c r="D276" s="3"/>
      <c r="E276" s="3"/>
      <c r="F276" s="3"/>
      <c r="G276" s="3"/>
      <c r="H276" s="3"/>
      <c r="I276" s="3"/>
      <c r="J276" s="125"/>
      <c r="K276" s="3"/>
      <c r="L276" s="3"/>
      <c r="M276" s="3"/>
      <c r="N276" s="3"/>
    </row>
    <row r="277" spans="1:14" ht="15">
      <c r="A277" s="3"/>
      <c r="B277" s="3" t="s">
        <v>294</v>
      </c>
      <c r="C277" s="3"/>
      <c r="D277" s="3"/>
      <c r="E277" s="3"/>
      <c r="F277" s="3"/>
      <c r="G277" s="3"/>
      <c r="H277" s="3"/>
      <c r="I277" s="3"/>
      <c r="J277" s="125"/>
      <c r="K277" s="3"/>
      <c r="L277" s="3"/>
      <c r="M277" s="3"/>
      <c r="N277" s="3"/>
    </row>
    <row r="278" spans="1:14" ht="15">
      <c r="A278" s="3"/>
      <c r="B278" s="3"/>
      <c r="C278" s="3"/>
      <c r="D278" s="3"/>
      <c r="E278" s="3"/>
      <c r="F278" s="3"/>
      <c r="G278" s="3"/>
      <c r="H278" s="3"/>
      <c r="I278" s="3"/>
      <c r="J278" s="125"/>
      <c r="K278" s="3"/>
      <c r="L278" s="3"/>
      <c r="M278" s="3"/>
      <c r="N278" s="3"/>
    </row>
    <row r="279" spans="1:14" ht="15">
      <c r="A279" s="3"/>
      <c r="B279" s="3" t="s">
        <v>277</v>
      </c>
      <c r="C279" s="3"/>
      <c r="D279" s="3"/>
      <c r="E279" s="3"/>
      <c r="F279" s="3"/>
      <c r="G279" s="3"/>
      <c r="H279" s="3"/>
      <c r="I279" s="3"/>
      <c r="J279" s="125"/>
      <c r="K279" s="3"/>
      <c r="L279" s="3"/>
      <c r="M279" s="3"/>
      <c r="N279" s="3"/>
    </row>
    <row r="280" spans="1:14" ht="15">
      <c r="A280" s="3"/>
      <c r="B280" s="3" t="s">
        <v>245</v>
      </c>
      <c r="C280" s="3"/>
      <c r="D280" s="3"/>
      <c r="E280" s="3"/>
      <c r="F280" s="3"/>
      <c r="G280" s="3"/>
      <c r="H280" s="3"/>
      <c r="I280" s="3"/>
      <c r="J280" s="125"/>
      <c r="K280" s="3"/>
      <c r="L280" s="3"/>
      <c r="M280" s="3"/>
      <c r="N280" s="3"/>
    </row>
    <row r="281" spans="1:14" ht="15">
      <c r="A281" s="3"/>
      <c r="B281" s="3" t="s">
        <v>254</v>
      </c>
      <c r="C281" s="3"/>
      <c r="D281" s="3"/>
      <c r="E281" s="3"/>
      <c r="F281" s="3"/>
      <c r="G281" s="3"/>
      <c r="H281" s="3"/>
      <c r="I281" s="3"/>
      <c r="J281" s="125"/>
      <c r="K281" s="3"/>
      <c r="L281" s="3"/>
      <c r="M281" s="3"/>
      <c r="N281" s="3"/>
    </row>
    <row r="282" spans="1:14" ht="15">
      <c r="A282" s="3"/>
      <c r="B282" s="3" t="s">
        <v>295</v>
      </c>
      <c r="C282" s="3"/>
      <c r="D282" s="3"/>
      <c r="E282" s="3"/>
      <c r="F282" s="3"/>
      <c r="G282" s="3"/>
      <c r="H282" s="3"/>
      <c r="I282" s="3"/>
      <c r="J282" s="125"/>
      <c r="K282" s="3"/>
      <c r="L282" s="3"/>
      <c r="M282" s="3"/>
      <c r="N282" s="3"/>
    </row>
    <row r="283" spans="1:14" ht="15">
      <c r="A283" s="3"/>
      <c r="B283" s="3"/>
      <c r="C283" s="3"/>
      <c r="D283" s="3"/>
      <c r="E283" s="3"/>
      <c r="F283" s="3"/>
      <c r="G283" s="3"/>
      <c r="H283" s="3"/>
      <c r="I283" s="3"/>
      <c r="J283" s="125"/>
      <c r="K283" s="3"/>
      <c r="L283" s="3"/>
      <c r="M283" s="3"/>
      <c r="N283" s="3"/>
    </row>
    <row r="284" spans="1:14" ht="15">
      <c r="A284" s="90" t="s">
        <v>224</v>
      </c>
      <c r="B284" s="3" t="s">
        <v>246</v>
      </c>
      <c r="C284" s="3"/>
      <c r="D284" s="3"/>
      <c r="E284" s="3"/>
      <c r="F284" s="3"/>
      <c r="G284" s="3"/>
      <c r="H284" s="3"/>
      <c r="I284" s="3"/>
      <c r="J284" s="125"/>
      <c r="K284" s="3"/>
      <c r="L284" s="3"/>
      <c r="M284" s="3"/>
      <c r="N284" s="3"/>
    </row>
    <row r="285" spans="1:14" ht="15">
      <c r="A285" s="90"/>
      <c r="B285" s="3" t="s">
        <v>247</v>
      </c>
      <c r="C285" s="3"/>
      <c r="D285" s="3"/>
      <c r="E285" s="3"/>
      <c r="F285" s="3"/>
      <c r="G285" s="3"/>
      <c r="H285" s="3"/>
      <c r="I285" s="3"/>
      <c r="J285" s="125"/>
      <c r="K285" s="3"/>
      <c r="L285" s="3"/>
      <c r="M285" s="3"/>
      <c r="N285" s="3"/>
    </row>
    <row r="286" spans="1:14" ht="15">
      <c r="A286" s="3"/>
      <c r="B286" s="3"/>
      <c r="C286" s="3"/>
      <c r="D286" s="3"/>
      <c r="E286" s="3"/>
      <c r="F286" s="3"/>
      <c r="G286" s="3"/>
      <c r="H286" s="3"/>
      <c r="I286" s="3"/>
      <c r="J286" s="125"/>
      <c r="K286" s="3"/>
      <c r="L286" s="3"/>
      <c r="M286" s="3"/>
      <c r="N286" s="3"/>
    </row>
    <row r="287" spans="1:14" ht="15">
      <c r="A287" s="90" t="s">
        <v>225</v>
      </c>
      <c r="B287" s="3" t="s">
        <v>278</v>
      </c>
      <c r="C287" s="3"/>
      <c r="D287" s="3"/>
      <c r="E287" s="3"/>
      <c r="F287" s="3"/>
      <c r="G287" s="3"/>
      <c r="H287" s="3"/>
      <c r="I287" s="3"/>
      <c r="J287" s="125"/>
      <c r="K287" s="3"/>
      <c r="L287" s="3"/>
      <c r="M287" s="3"/>
      <c r="N287" s="3"/>
    </row>
    <row r="288" spans="1:14" ht="15">
      <c r="A288" s="90"/>
      <c r="B288" s="3" t="s">
        <v>226</v>
      </c>
      <c r="C288" s="3"/>
      <c r="D288" s="3"/>
      <c r="E288" s="3"/>
      <c r="F288" s="3"/>
      <c r="G288" s="3"/>
      <c r="H288" s="3"/>
      <c r="I288" s="3"/>
      <c r="J288" s="125"/>
      <c r="K288" s="3"/>
      <c r="L288" s="3"/>
      <c r="M288" s="3"/>
      <c r="N288" s="3"/>
    </row>
    <row r="289" spans="1:14" ht="15">
      <c r="A289" s="3"/>
      <c r="B289" s="3"/>
      <c r="C289" s="3"/>
      <c r="D289" s="3"/>
      <c r="E289" s="3"/>
      <c r="F289" s="3"/>
      <c r="G289" s="3"/>
      <c r="H289" s="3"/>
      <c r="I289" s="3"/>
      <c r="J289" s="125"/>
      <c r="K289" s="3"/>
      <c r="L289" s="3"/>
      <c r="M289" s="3"/>
      <c r="N289" s="3"/>
    </row>
    <row r="290" spans="1:11" ht="15">
      <c r="A290" s="11" t="s">
        <v>82</v>
      </c>
      <c r="B290" s="3" t="s">
        <v>242</v>
      </c>
      <c r="C290" s="2"/>
      <c r="D290" s="2"/>
      <c r="E290" s="2"/>
      <c r="F290" s="2"/>
      <c r="G290" s="2"/>
      <c r="H290" s="2"/>
      <c r="I290" s="2"/>
      <c r="J290" s="2"/>
      <c r="K290" s="3"/>
    </row>
    <row r="291" spans="1:11" ht="15">
      <c r="A291" s="9"/>
      <c r="B291" s="3"/>
      <c r="C291" s="2"/>
      <c r="D291" s="2"/>
      <c r="E291" s="2"/>
      <c r="F291" s="2"/>
      <c r="G291" s="2"/>
      <c r="H291" s="2"/>
      <c r="I291" s="2"/>
      <c r="J291" s="2"/>
      <c r="K291" s="3"/>
    </row>
    <row r="292" spans="1:11" ht="15">
      <c r="A292" s="9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5">
      <c r="A293" s="9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5">
      <c r="A294" s="9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5">
      <c r="A295" s="9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5">
      <c r="A296" s="9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5">
      <c r="A297" s="9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5">
      <c r="A298" s="9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5">
      <c r="A299" s="9"/>
      <c r="B299" s="3"/>
      <c r="C299" s="3"/>
      <c r="D299" s="3"/>
      <c r="E299" s="3"/>
      <c r="F299" s="3"/>
      <c r="G299" s="3"/>
      <c r="H299" s="3"/>
      <c r="I299" s="3"/>
      <c r="J299" s="125" t="s">
        <v>149</v>
      </c>
      <c r="K299" s="3"/>
    </row>
    <row r="300" spans="1:11" ht="15">
      <c r="A300" s="9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5">
      <c r="A301" s="9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5">
      <c r="A302" s="9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15">
      <c r="A303" s="9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15">
      <c r="A304" s="9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15">
      <c r="A305" s="118" t="str">
        <f>+A256</f>
        <v>BERJAYA SPORTS TOTO BERHAD</v>
      </c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15">
      <c r="A306" s="118" t="str">
        <f>+A257</f>
        <v>UNAUDITED 4TH QUARTER REPORT ON CONSOLIDATED RESULTS </v>
      </c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15">
      <c r="A307" s="119" t="str">
        <f>+A258</f>
        <v>FOR THE FINANCIAL YEAR ENDED 30 APRIL 2001</v>
      </c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15">
      <c r="A308" s="5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15">
      <c r="A309" s="53" t="s">
        <v>77</v>
      </c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15">
      <c r="A310" s="9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0" ht="15">
      <c r="A311" s="11" t="s">
        <v>83</v>
      </c>
      <c r="B311" s="11" t="s">
        <v>242</v>
      </c>
      <c r="C311" s="9"/>
      <c r="D311" s="9"/>
      <c r="E311" s="9"/>
      <c r="F311" s="9"/>
      <c r="G311" s="9"/>
      <c r="H311" s="9"/>
      <c r="I311" s="9"/>
      <c r="J311" s="9"/>
    </row>
    <row r="312" spans="1:10" ht="15">
      <c r="A312" s="9"/>
      <c r="B312" s="9"/>
      <c r="C312" s="9"/>
      <c r="D312" s="9"/>
      <c r="E312" s="9"/>
      <c r="F312" s="9"/>
      <c r="G312" s="9"/>
      <c r="H312" s="9"/>
      <c r="I312" s="9"/>
      <c r="J312" s="9"/>
    </row>
    <row r="313" spans="1:10" ht="15">
      <c r="A313" s="50">
        <v>21</v>
      </c>
      <c r="B313" s="9" t="s">
        <v>296</v>
      </c>
      <c r="C313" s="9"/>
      <c r="D313" s="9"/>
      <c r="E313" s="9"/>
      <c r="F313" s="9"/>
      <c r="G313" s="9"/>
      <c r="H313" s="9"/>
      <c r="I313" s="9"/>
      <c r="J313" s="9"/>
    </row>
    <row r="314" spans="1:10" ht="15">
      <c r="A314" s="50"/>
      <c r="B314" s="9" t="s">
        <v>297</v>
      </c>
      <c r="C314" s="9"/>
      <c r="D314" s="9"/>
      <c r="E314" s="9"/>
      <c r="F314" s="9"/>
      <c r="G314" s="9"/>
      <c r="H314" s="9"/>
      <c r="I314" s="9"/>
      <c r="J314" s="9"/>
    </row>
    <row r="315" spans="1:10" ht="15">
      <c r="A315" s="50"/>
      <c r="B315" s="9" t="s">
        <v>298</v>
      </c>
      <c r="C315" s="9"/>
      <c r="D315" s="9"/>
      <c r="E315" s="9"/>
      <c r="F315" s="9"/>
      <c r="G315" s="9"/>
      <c r="H315" s="9"/>
      <c r="I315" s="9"/>
      <c r="J315" s="9"/>
    </row>
    <row r="316" spans="2:10" ht="15">
      <c r="B316" s="3" t="s">
        <v>299</v>
      </c>
      <c r="C316" s="3"/>
      <c r="D316" s="3"/>
      <c r="E316" s="3"/>
      <c r="F316" s="3"/>
      <c r="G316" s="3"/>
      <c r="H316" s="3"/>
      <c r="I316" s="3"/>
      <c r="J316" s="3"/>
    </row>
    <row r="317" spans="1:10" ht="15">
      <c r="A317" s="9"/>
      <c r="B317" s="3" t="s">
        <v>300</v>
      </c>
      <c r="C317" s="3"/>
      <c r="D317" s="3"/>
      <c r="E317" s="3"/>
      <c r="F317" s="3"/>
      <c r="G317" s="3"/>
      <c r="H317" s="3"/>
      <c r="I317" s="3"/>
      <c r="J317" s="3"/>
    </row>
    <row r="318" spans="1:10" ht="15">
      <c r="A318" s="9"/>
      <c r="B318" s="3" t="s">
        <v>301</v>
      </c>
      <c r="C318" s="3"/>
      <c r="D318" s="3"/>
      <c r="E318" s="3"/>
      <c r="F318" s="3"/>
      <c r="G318" s="3"/>
      <c r="H318" s="3"/>
      <c r="I318" s="3"/>
      <c r="J318" s="3"/>
    </row>
    <row r="319" spans="1:10" ht="15">
      <c r="A319" s="9"/>
      <c r="B319" s="3" t="s">
        <v>303</v>
      </c>
      <c r="C319" s="3"/>
      <c r="D319" s="3"/>
      <c r="E319" s="3"/>
      <c r="F319" s="3"/>
      <c r="G319" s="3"/>
      <c r="H319" s="3"/>
      <c r="I319" s="3"/>
      <c r="J319" s="3"/>
    </row>
    <row r="320" spans="1:10" ht="15">
      <c r="A320" s="9"/>
      <c r="B320" s="3" t="s">
        <v>302</v>
      </c>
      <c r="C320" s="3"/>
      <c r="D320" s="3"/>
      <c r="E320" s="3"/>
      <c r="F320" s="3"/>
      <c r="G320" s="3"/>
      <c r="H320" s="3"/>
      <c r="I320" s="3"/>
      <c r="J320" s="3"/>
    </row>
    <row r="321" spans="1:10" ht="15">
      <c r="A321" s="9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5">
      <c r="A322" s="9"/>
      <c r="B322" s="3" t="s">
        <v>304</v>
      </c>
      <c r="C322" s="3"/>
      <c r="D322" s="3"/>
      <c r="E322" s="3"/>
      <c r="F322" s="3"/>
      <c r="G322" s="3"/>
      <c r="H322" s="3"/>
      <c r="I322" s="3"/>
      <c r="J322" s="3"/>
    </row>
    <row r="323" spans="1:10" ht="15">
      <c r="A323" s="9"/>
      <c r="B323" s="3" t="s">
        <v>305</v>
      </c>
      <c r="C323" s="3"/>
      <c r="D323" s="3"/>
      <c r="E323" s="3"/>
      <c r="F323" s="3"/>
      <c r="G323" s="3"/>
      <c r="H323" s="3"/>
      <c r="I323" s="3"/>
      <c r="J323" s="3"/>
    </row>
    <row r="324" spans="1:10" ht="15">
      <c r="A324" s="9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5">
      <c r="A325" s="9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7.5" customHeight="1">
      <c r="A326" s="9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5">
      <c r="A327" s="9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5">
      <c r="A328" s="9"/>
      <c r="B328" s="3"/>
      <c r="C328" s="3"/>
      <c r="D328" s="3"/>
      <c r="E328" s="3"/>
      <c r="F328" s="3"/>
      <c r="G328" s="3"/>
      <c r="H328" s="3"/>
      <c r="I328" s="3"/>
      <c r="J328" s="3"/>
    </row>
    <row r="329" spans="1:9" ht="15">
      <c r="A329" s="11"/>
      <c r="B329" s="9"/>
      <c r="C329" s="9"/>
      <c r="D329" s="9"/>
      <c r="E329" s="3"/>
      <c r="F329" s="3"/>
      <c r="G329" s="3"/>
      <c r="H329" s="3"/>
      <c r="I329" s="3"/>
    </row>
    <row r="330" spans="1:9" ht="15">
      <c r="A330" t="s">
        <v>93</v>
      </c>
      <c r="C330" s="9"/>
      <c r="D330" s="9"/>
      <c r="E330" s="3"/>
      <c r="F330" s="3"/>
      <c r="G330" s="3"/>
      <c r="H330" s="3"/>
      <c r="I330" s="3"/>
    </row>
    <row r="331" spans="1:9" ht="15">
      <c r="A331" s="11"/>
      <c r="B331" s="9"/>
      <c r="C331" s="9"/>
      <c r="D331" s="9"/>
      <c r="E331" s="3"/>
      <c r="F331" s="3"/>
      <c r="G331" s="3"/>
      <c r="H331" s="3"/>
      <c r="I331" s="3"/>
    </row>
    <row r="332" spans="1:9" ht="15">
      <c r="A332" s="11"/>
      <c r="B332" s="9"/>
      <c r="C332" s="9"/>
      <c r="D332" s="9"/>
      <c r="E332" s="3"/>
      <c r="F332" s="3"/>
      <c r="G332" s="3"/>
      <c r="H332" s="3"/>
      <c r="I332" s="3"/>
    </row>
    <row r="333" spans="1:9" ht="15">
      <c r="A333" s="11"/>
      <c r="B333" s="9"/>
      <c r="C333" s="9"/>
      <c r="D333" s="9"/>
      <c r="E333" s="3"/>
      <c r="F333" s="3"/>
      <c r="G333" s="3"/>
      <c r="H333" s="3"/>
      <c r="I333" s="3"/>
    </row>
    <row r="334" spans="1:9" ht="15">
      <c r="A334" s="53"/>
      <c r="B334" s="9"/>
      <c r="C334" s="9"/>
      <c r="D334" s="9"/>
      <c r="E334" s="3"/>
      <c r="F334" s="3"/>
      <c r="G334" s="3"/>
      <c r="H334" s="3"/>
      <c r="I334" s="3"/>
    </row>
    <row r="335" spans="1:9" ht="15">
      <c r="A335" s="11"/>
      <c r="B335" s="9"/>
      <c r="C335" s="9"/>
      <c r="D335" s="9"/>
      <c r="E335" s="3"/>
      <c r="F335" s="3"/>
      <c r="G335" s="3"/>
      <c r="H335" s="3"/>
      <c r="I335" s="3"/>
    </row>
    <row r="336" spans="3:9" ht="15">
      <c r="C336" s="9"/>
      <c r="D336" s="9"/>
      <c r="E336" s="3"/>
      <c r="F336" s="3"/>
      <c r="G336" s="3"/>
      <c r="H336" s="3"/>
      <c r="I336" s="3"/>
    </row>
    <row r="337" spans="3:9" ht="15">
      <c r="C337" s="9"/>
      <c r="D337" s="9"/>
      <c r="E337" s="3"/>
      <c r="F337" s="3"/>
      <c r="G337" s="3"/>
      <c r="H337" s="3"/>
      <c r="I337" s="3"/>
    </row>
    <row r="338" spans="3:9" ht="15">
      <c r="C338" s="9"/>
      <c r="D338" s="9"/>
      <c r="E338" s="3"/>
      <c r="F338" s="3"/>
      <c r="G338" s="3"/>
      <c r="H338" s="3"/>
      <c r="I338" s="3"/>
    </row>
    <row r="339" spans="3:9" ht="15">
      <c r="C339" s="9"/>
      <c r="D339" s="9"/>
      <c r="E339" s="3"/>
      <c r="F339" s="3"/>
      <c r="G339" s="3"/>
      <c r="H339" s="3"/>
      <c r="I339" s="3"/>
    </row>
    <row r="340" spans="3:9" ht="15">
      <c r="C340" s="9"/>
      <c r="D340" s="9"/>
      <c r="E340" s="3"/>
      <c r="F340" s="3"/>
      <c r="G340" s="3"/>
      <c r="H340" s="3"/>
      <c r="I340" s="3"/>
    </row>
    <row r="341" spans="3:9" ht="15">
      <c r="C341" s="9"/>
      <c r="D341" s="9"/>
      <c r="E341" s="3"/>
      <c r="F341" s="3"/>
      <c r="G341" s="3"/>
      <c r="H341" s="3"/>
      <c r="I341" s="3"/>
    </row>
    <row r="342" spans="3:9" ht="15">
      <c r="C342" s="9"/>
      <c r="D342" s="9"/>
      <c r="E342" s="3"/>
      <c r="F342" s="3"/>
      <c r="G342" s="3"/>
      <c r="H342" s="3"/>
      <c r="I342" s="3"/>
    </row>
    <row r="343" spans="3:9" ht="15">
      <c r="C343" s="9"/>
      <c r="D343" s="9"/>
      <c r="E343" s="3"/>
      <c r="F343" s="3"/>
      <c r="G343" s="3"/>
      <c r="H343" s="3"/>
      <c r="I343" s="3"/>
    </row>
    <row r="344" spans="3:9" ht="15">
      <c r="C344" s="9"/>
      <c r="D344" s="9"/>
      <c r="E344" s="3"/>
      <c r="F344" s="3"/>
      <c r="G344" s="3"/>
      <c r="H344" s="3"/>
      <c r="I344" s="3"/>
    </row>
    <row r="345" spans="3:9" ht="15">
      <c r="C345" s="9"/>
      <c r="D345" s="9"/>
      <c r="E345" s="3"/>
      <c r="F345" s="3"/>
      <c r="G345" s="3"/>
      <c r="H345" s="3"/>
      <c r="I345" s="3"/>
    </row>
    <row r="346" spans="3:9" ht="15">
      <c r="C346" s="9"/>
      <c r="D346" s="9"/>
      <c r="E346" s="3"/>
      <c r="F346" s="3"/>
      <c r="G346" s="3"/>
      <c r="H346" s="3"/>
      <c r="I346" s="3"/>
    </row>
    <row r="347" spans="3:9" ht="15">
      <c r="C347" s="9"/>
      <c r="D347" s="9"/>
      <c r="E347" s="3"/>
      <c r="F347" s="3"/>
      <c r="G347" s="3"/>
      <c r="H347" s="3"/>
      <c r="I347" s="3"/>
    </row>
    <row r="348" spans="3:9" ht="15">
      <c r="C348" s="9"/>
      <c r="D348" s="9"/>
      <c r="E348" s="3"/>
      <c r="F348" s="3"/>
      <c r="G348" s="3"/>
      <c r="H348" s="3"/>
      <c r="I348" s="3"/>
    </row>
    <row r="349" ht="12.75">
      <c r="J349" s="125" t="s">
        <v>232</v>
      </c>
    </row>
    <row r="352" ht="12.75">
      <c r="G352" t="s">
        <v>91</v>
      </c>
    </row>
    <row r="355" ht="15">
      <c r="C355" s="9"/>
    </row>
  </sheetData>
  <mergeCells count="7">
    <mergeCell ref="D116:F116"/>
    <mergeCell ref="I117:J117"/>
    <mergeCell ref="G117:H117"/>
    <mergeCell ref="G130:H130"/>
    <mergeCell ref="I129:J129"/>
    <mergeCell ref="I130:J130"/>
    <mergeCell ref="I116:J116"/>
  </mergeCells>
  <printOptions/>
  <pageMargins left="0.6" right="0.3" top="0.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2"/>
  <sheetViews>
    <sheetView tabSelected="1" workbookViewId="0" topLeftCell="A10">
      <selection activeCell="E18" sqref="E18"/>
    </sheetView>
  </sheetViews>
  <sheetFormatPr defaultColWidth="9.33203125" defaultRowHeight="12.75"/>
  <cols>
    <col min="1" max="1" width="1.66796875" style="0" customWidth="1"/>
    <col min="2" max="2" width="3.33203125" style="0" customWidth="1"/>
    <col min="3" max="3" width="12.5" style="0" customWidth="1"/>
    <col min="4" max="4" width="11.33203125" style="0" customWidth="1"/>
    <col min="5" max="5" width="14.83203125" style="0" customWidth="1"/>
    <col min="6" max="6" width="15" style="0" customWidth="1"/>
    <col min="7" max="7" width="16" style="0" customWidth="1"/>
    <col min="8" max="8" width="1.171875" style="0" customWidth="1"/>
    <col min="9" max="9" width="11.5" style="0" customWidth="1"/>
    <col min="10" max="10" width="1.66796875" style="0" customWidth="1"/>
    <col min="11" max="11" width="14.66015625" style="0" customWidth="1"/>
    <col min="12" max="12" width="15.5" style="0" customWidth="1"/>
    <col min="13" max="13" width="1.3359375" style="0" customWidth="1"/>
    <col min="14" max="14" width="11.5" style="0" customWidth="1"/>
    <col min="15" max="15" width="1.83203125" style="0" customWidth="1"/>
  </cols>
  <sheetData>
    <row r="1" spans="1:12" ht="15">
      <c r="A1" s="48"/>
      <c r="B1" s="49"/>
      <c r="C1" s="50"/>
      <c r="D1" s="49"/>
      <c r="E1" s="51"/>
      <c r="F1" s="50"/>
      <c r="G1" s="50"/>
      <c r="H1" s="50"/>
      <c r="I1" s="50"/>
      <c r="J1" s="47"/>
      <c r="K1" s="52"/>
      <c r="L1" s="50"/>
    </row>
    <row r="2" spans="1:12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4.25">
      <c r="A3" s="61" t="s">
        <v>95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5">
      <c r="A6" s="9"/>
      <c r="B6" s="9"/>
      <c r="C6" s="9"/>
      <c r="D6" s="9"/>
      <c r="E6" s="9"/>
      <c r="F6" s="9"/>
      <c r="G6" s="9"/>
      <c r="H6" s="9"/>
      <c r="I6" s="9"/>
      <c r="J6" s="124"/>
      <c r="K6" s="124"/>
      <c r="L6" s="124"/>
    </row>
    <row r="7" spans="1:12" ht="15">
      <c r="A7" s="9"/>
      <c r="B7" s="9"/>
      <c r="C7" s="9"/>
      <c r="D7" s="9"/>
      <c r="E7" s="9"/>
      <c r="F7" s="9"/>
      <c r="G7" s="9"/>
      <c r="H7" s="9"/>
      <c r="I7" s="118"/>
      <c r="J7" s="118"/>
      <c r="K7" s="118"/>
      <c r="L7" s="124"/>
    </row>
    <row r="8" spans="1:12" ht="15">
      <c r="A8" s="9"/>
      <c r="B8" s="9"/>
      <c r="C8" s="9"/>
      <c r="D8" s="9"/>
      <c r="E8" s="9"/>
      <c r="F8" s="9"/>
      <c r="G8" s="9"/>
      <c r="H8" s="9"/>
      <c r="I8" s="9"/>
      <c r="J8" s="9"/>
      <c r="K8" s="118"/>
      <c r="L8" s="9"/>
    </row>
    <row r="9" spans="1:12" ht="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ht="15">
      <c r="A11" s="90" t="s">
        <v>150</v>
      </c>
    </row>
    <row r="12" spans="1:12" ht="7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10"/>
      <c r="L12" s="9"/>
    </row>
    <row r="13" spans="1:12" ht="15">
      <c r="A13" s="11" t="s">
        <v>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5">
      <c r="A14" s="11" t="s">
        <v>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5">
      <c r="A15" s="11" t="s">
        <v>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5">
      <c r="A16" s="11" t="s">
        <v>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11" t="s">
        <v>5</v>
      </c>
    </row>
    <row r="17" spans="1:12" ht="15">
      <c r="A17" s="11" t="s">
        <v>90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7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5">
      <c r="A19" s="1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7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5">
      <c r="A21" s="53" t="s">
        <v>95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9"/>
    </row>
    <row r="22" spans="1:12" ht="15">
      <c r="A22" s="54" t="s">
        <v>151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9"/>
    </row>
    <row r="23" spans="1:12" ht="15">
      <c r="A23" s="55" t="s">
        <v>234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9"/>
    </row>
    <row r="24" spans="1:12" ht="9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9"/>
    </row>
    <row r="25" spans="1:12" ht="15">
      <c r="A25" s="53" t="s">
        <v>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9"/>
    </row>
    <row r="26" spans="1:12" ht="9.75" customHeight="1">
      <c r="A26" s="9"/>
      <c r="B26" s="9"/>
      <c r="C26" s="9"/>
      <c r="D26" s="9"/>
      <c r="E26" s="9"/>
      <c r="F26" s="9"/>
      <c r="G26" s="9"/>
      <c r="H26" s="111"/>
      <c r="I26" s="111"/>
      <c r="J26" s="9"/>
      <c r="K26" s="9"/>
      <c r="L26" s="9"/>
    </row>
    <row r="27" spans="1:14" ht="15">
      <c r="A27" s="6"/>
      <c r="B27" s="6"/>
      <c r="C27" s="6"/>
      <c r="D27" s="6"/>
      <c r="E27" s="6"/>
      <c r="F27" s="56" t="s">
        <v>7</v>
      </c>
      <c r="G27" s="12"/>
      <c r="H27" s="109"/>
      <c r="I27" s="112"/>
      <c r="J27" s="9"/>
      <c r="K27" s="153" t="s">
        <v>92</v>
      </c>
      <c r="L27" s="154"/>
      <c r="M27" s="154"/>
      <c r="N27" s="155"/>
    </row>
    <row r="28" spans="1:14" ht="15" customHeight="1">
      <c r="A28" s="6"/>
      <c r="B28" s="6"/>
      <c r="C28" s="6"/>
      <c r="D28" s="6"/>
      <c r="E28" s="6"/>
      <c r="F28" s="14" t="s">
        <v>8</v>
      </c>
      <c r="G28" s="15" t="s">
        <v>9</v>
      </c>
      <c r="H28" s="15"/>
      <c r="I28" s="113"/>
      <c r="J28" s="15"/>
      <c r="K28" s="77" t="s">
        <v>8</v>
      </c>
      <c r="L28" s="15" t="s">
        <v>9</v>
      </c>
      <c r="M28" s="66"/>
      <c r="N28" s="78"/>
    </row>
    <row r="29" spans="1:14" ht="15" customHeight="1">
      <c r="A29" s="6"/>
      <c r="B29" s="6"/>
      <c r="C29" s="6"/>
      <c r="D29" s="6"/>
      <c r="E29" s="6"/>
      <c r="F29" s="14" t="s">
        <v>10</v>
      </c>
      <c r="G29" s="15" t="s">
        <v>10</v>
      </c>
      <c r="H29" s="15"/>
      <c r="I29" s="113"/>
      <c r="J29" s="15"/>
      <c r="K29" s="77" t="s">
        <v>10</v>
      </c>
      <c r="L29" s="15" t="s">
        <v>10</v>
      </c>
      <c r="M29" s="66"/>
      <c r="N29" s="78"/>
    </row>
    <row r="30" spans="1:14" ht="15" customHeight="1">
      <c r="A30" s="6"/>
      <c r="B30" s="6"/>
      <c r="C30" s="6"/>
      <c r="D30" s="6"/>
      <c r="E30" s="6"/>
      <c r="F30" s="14" t="s">
        <v>11</v>
      </c>
      <c r="G30" s="15" t="s">
        <v>12</v>
      </c>
      <c r="H30" s="15"/>
      <c r="I30" s="113"/>
      <c r="J30" s="15"/>
      <c r="K30" s="77" t="s">
        <v>13</v>
      </c>
      <c r="L30" s="15" t="s">
        <v>12</v>
      </c>
      <c r="M30" s="66"/>
      <c r="N30" s="78"/>
    </row>
    <row r="31" spans="1:14" ht="15" customHeight="1">
      <c r="A31" s="6"/>
      <c r="B31" s="6"/>
      <c r="C31" s="6"/>
      <c r="D31" s="6"/>
      <c r="E31" s="6"/>
      <c r="F31" s="16"/>
      <c r="G31" s="15" t="s">
        <v>14</v>
      </c>
      <c r="H31" s="15"/>
      <c r="I31" s="113"/>
      <c r="J31" s="15"/>
      <c r="K31" s="71"/>
      <c r="L31" s="15" t="s">
        <v>14</v>
      </c>
      <c r="M31" s="66"/>
      <c r="N31" s="78"/>
    </row>
    <row r="32" spans="1:14" ht="15" customHeight="1">
      <c r="A32" s="6"/>
      <c r="B32" s="6"/>
      <c r="C32" s="6"/>
      <c r="D32" s="6"/>
      <c r="E32" s="6"/>
      <c r="F32" s="16"/>
      <c r="G32" s="15" t="s">
        <v>11</v>
      </c>
      <c r="H32" s="15"/>
      <c r="I32" s="113"/>
      <c r="J32" s="15"/>
      <c r="K32" s="71"/>
      <c r="L32" s="15" t="s">
        <v>15</v>
      </c>
      <c r="M32" s="66"/>
      <c r="N32" s="78"/>
    </row>
    <row r="33" spans="1:14" ht="15" customHeight="1">
      <c r="A33" s="6"/>
      <c r="B33" s="6"/>
      <c r="C33" s="6"/>
      <c r="D33" s="6"/>
      <c r="E33" s="6"/>
      <c r="F33" s="14" t="s">
        <v>152</v>
      </c>
      <c r="G33" s="15" t="s">
        <v>153</v>
      </c>
      <c r="H33" s="15"/>
      <c r="I33" s="80" t="s">
        <v>88</v>
      </c>
      <c r="J33" s="15"/>
      <c r="K33" s="77" t="s">
        <v>152</v>
      </c>
      <c r="L33" s="15" t="s">
        <v>153</v>
      </c>
      <c r="M33" s="66"/>
      <c r="N33" s="80" t="s">
        <v>88</v>
      </c>
    </row>
    <row r="34" spans="1:14" ht="15" customHeight="1">
      <c r="A34" s="6"/>
      <c r="B34" s="6"/>
      <c r="C34" s="6"/>
      <c r="D34" s="6"/>
      <c r="E34" s="6"/>
      <c r="F34" s="18" t="s">
        <v>16</v>
      </c>
      <c r="G34" s="82" t="s">
        <v>16</v>
      </c>
      <c r="H34" s="82"/>
      <c r="I34" s="83" t="s">
        <v>89</v>
      </c>
      <c r="J34" s="15"/>
      <c r="K34" s="81" t="s">
        <v>16</v>
      </c>
      <c r="L34" s="82" t="s">
        <v>16</v>
      </c>
      <c r="M34" s="69"/>
      <c r="N34" s="83" t="s">
        <v>89</v>
      </c>
    </row>
    <row r="35" spans="1:12" ht="9.75" customHeight="1">
      <c r="A35" s="6"/>
      <c r="B35" s="6"/>
      <c r="C35" s="6"/>
      <c r="D35" s="6"/>
      <c r="E35" s="6"/>
      <c r="F35" s="9"/>
      <c r="G35" s="9"/>
      <c r="H35" s="9"/>
      <c r="I35" s="9"/>
      <c r="J35" s="9"/>
      <c r="K35" s="9"/>
      <c r="L35" s="9"/>
    </row>
    <row r="36" spans="1:14" ht="12.75" customHeight="1" thickBot="1">
      <c r="A36" s="11" t="s">
        <v>17</v>
      </c>
      <c r="B36" s="11" t="s">
        <v>18</v>
      </c>
      <c r="C36" s="11" t="s">
        <v>155</v>
      </c>
      <c r="D36" s="6"/>
      <c r="E36" s="6"/>
      <c r="F36" s="25">
        <f>+K36-1724192</f>
        <v>609208</v>
      </c>
      <c r="G36" s="57">
        <v>652112</v>
      </c>
      <c r="H36" s="58"/>
      <c r="I36" s="115">
        <f>(+F36-G36)/G36*100</f>
        <v>-6.579237922320093</v>
      </c>
      <c r="J36" s="26"/>
      <c r="K36" s="25">
        <v>2333400</v>
      </c>
      <c r="L36" s="57">
        <v>2339894</v>
      </c>
      <c r="N36" s="88">
        <f>(+K36-L36)/L36*100</f>
        <v>-0.27753393957162165</v>
      </c>
    </row>
    <row r="37" spans="1:14" ht="7.5" customHeight="1" thickTop="1">
      <c r="A37" s="6"/>
      <c r="B37" s="6"/>
      <c r="C37" s="6"/>
      <c r="D37" s="6"/>
      <c r="E37" s="6"/>
      <c r="F37" s="27"/>
      <c r="G37" s="27"/>
      <c r="H37" s="27"/>
      <c r="I37" s="27"/>
      <c r="J37" s="27"/>
      <c r="K37" s="27"/>
      <c r="L37" s="27"/>
      <c r="N37" s="3"/>
    </row>
    <row r="38" spans="1:14" ht="12.75" customHeight="1" thickBot="1">
      <c r="A38" s="6"/>
      <c r="B38" s="11" t="s">
        <v>20</v>
      </c>
      <c r="C38" s="11" t="s">
        <v>21</v>
      </c>
      <c r="D38" s="6"/>
      <c r="E38" s="6"/>
      <c r="F38" s="28">
        <v>0</v>
      </c>
      <c r="G38" s="57">
        <f>+L38</f>
        <v>0</v>
      </c>
      <c r="H38" s="58"/>
      <c r="I38" s="60">
        <v>0</v>
      </c>
      <c r="J38" s="29"/>
      <c r="K38" s="28">
        <v>0</v>
      </c>
      <c r="L38" s="57">
        <v>0</v>
      </c>
      <c r="N38" s="88">
        <v>0</v>
      </c>
    </row>
    <row r="39" spans="1:14" ht="7.5" customHeight="1" thickTop="1">
      <c r="A39" s="6"/>
      <c r="B39" s="6"/>
      <c r="C39" s="6"/>
      <c r="D39" s="6"/>
      <c r="E39" s="6"/>
      <c r="F39" s="27"/>
      <c r="G39" s="27"/>
      <c r="H39" s="27"/>
      <c r="I39" s="27"/>
      <c r="J39" s="27"/>
      <c r="K39" s="27"/>
      <c r="L39" s="27"/>
      <c r="N39" s="3"/>
    </row>
    <row r="40" spans="1:14" ht="12.75" customHeight="1" thickBot="1">
      <c r="A40" s="6"/>
      <c r="B40" s="11" t="s">
        <v>22</v>
      </c>
      <c r="C40" s="11" t="s">
        <v>156</v>
      </c>
      <c r="D40" s="6"/>
      <c r="E40" s="6"/>
      <c r="F40" s="25">
        <f>+K40-50140</f>
        <v>11452</v>
      </c>
      <c r="G40" s="57">
        <v>14101</v>
      </c>
      <c r="H40" s="58"/>
      <c r="I40" s="115">
        <f>(+F40-G40)/G40*100</f>
        <v>-18.785901709098646</v>
      </c>
      <c r="J40" s="26"/>
      <c r="K40" s="25">
        <v>61592</v>
      </c>
      <c r="L40" s="57">
        <v>54301</v>
      </c>
      <c r="N40" s="88">
        <f>(+K40-L40)/L40*100</f>
        <v>13.427008710705143</v>
      </c>
    </row>
    <row r="41" spans="1:12" ht="7.5" customHeight="1" thickTop="1">
      <c r="A41" s="6"/>
      <c r="B41" s="6"/>
      <c r="C41" s="6"/>
      <c r="D41" s="6"/>
      <c r="E41" s="6"/>
      <c r="F41" s="27"/>
      <c r="G41" s="27"/>
      <c r="H41" s="27"/>
      <c r="I41" s="27"/>
      <c r="J41" s="27"/>
      <c r="K41" s="27"/>
      <c r="L41" s="27"/>
    </row>
    <row r="42" spans="1:12" ht="12.75" customHeight="1">
      <c r="A42" s="11" t="s">
        <v>23</v>
      </c>
      <c r="B42" s="11" t="s">
        <v>18</v>
      </c>
      <c r="C42" s="75" t="s">
        <v>157</v>
      </c>
      <c r="D42" s="6"/>
      <c r="E42" s="6"/>
      <c r="F42" s="27"/>
      <c r="G42" s="27"/>
      <c r="H42" s="27"/>
      <c r="I42" s="27"/>
      <c r="J42" s="27"/>
      <c r="K42" s="27"/>
      <c r="L42" s="27"/>
    </row>
    <row r="43" spans="1:12" ht="12.75" customHeight="1">
      <c r="A43" s="6"/>
      <c r="B43" s="6"/>
      <c r="C43" s="11" t="s">
        <v>158</v>
      </c>
      <c r="D43" s="6"/>
      <c r="E43" s="6"/>
      <c r="F43" s="27"/>
      <c r="G43" s="27"/>
      <c r="H43" s="27"/>
      <c r="I43" s="27"/>
      <c r="J43" s="27"/>
      <c r="K43" s="27"/>
      <c r="L43" s="27"/>
    </row>
    <row r="44" spans="1:12" ht="12.75" customHeight="1">
      <c r="A44" s="6"/>
      <c r="B44" s="6"/>
      <c r="C44" s="11" t="s">
        <v>24</v>
      </c>
      <c r="D44" s="6"/>
      <c r="E44" s="6"/>
      <c r="F44" s="27"/>
      <c r="G44" s="27"/>
      <c r="H44" s="27"/>
      <c r="I44" s="27"/>
      <c r="J44" s="27"/>
      <c r="K44" s="27"/>
      <c r="L44" s="27"/>
    </row>
    <row r="45" spans="1:14" ht="12.75" customHeight="1">
      <c r="A45" s="6"/>
      <c r="B45" s="6"/>
      <c r="C45" s="11" t="s">
        <v>25</v>
      </c>
      <c r="D45" s="6"/>
      <c r="E45" s="6"/>
      <c r="F45" s="30">
        <f>+K45-302531+346+79-425</f>
        <v>117001</v>
      </c>
      <c r="G45" s="58">
        <v>122800</v>
      </c>
      <c r="H45" s="58"/>
      <c r="I45" s="116">
        <f>(+F45-G45)/G45*100</f>
        <v>-4.722312703583062</v>
      </c>
      <c r="J45" s="30"/>
      <c r="K45" s="30">
        <v>419532</v>
      </c>
      <c r="L45" s="58">
        <v>419078</v>
      </c>
      <c r="N45" s="84">
        <f>(+K45-L45)/L45*100</f>
        <v>0.1083330549444256</v>
      </c>
    </row>
    <row r="46" spans="1:14" ht="7.5" customHeight="1">
      <c r="A46" s="6"/>
      <c r="B46" s="6"/>
      <c r="C46" s="6"/>
      <c r="D46" s="6"/>
      <c r="E46" s="6"/>
      <c r="F46" s="27"/>
      <c r="G46" s="27"/>
      <c r="H46" s="27"/>
      <c r="I46" s="27"/>
      <c r="J46" s="27"/>
      <c r="K46" s="27"/>
      <c r="L46" s="27"/>
      <c r="N46" s="84"/>
    </row>
    <row r="47" spans="1:14" ht="12.75" customHeight="1">
      <c r="A47" s="6"/>
      <c r="B47" s="11" t="s">
        <v>20</v>
      </c>
      <c r="C47" s="11" t="s">
        <v>159</v>
      </c>
      <c r="D47" s="6"/>
      <c r="E47" s="6"/>
      <c r="F47" s="30">
        <f>+K47--557</f>
        <v>-423</v>
      </c>
      <c r="G47" s="58">
        <v>-179</v>
      </c>
      <c r="H47" s="58"/>
      <c r="I47" s="116">
        <f>(+F47-G47)/G47*100</f>
        <v>136.31284916201116</v>
      </c>
      <c r="J47" s="31"/>
      <c r="K47" s="30">
        <v>-980</v>
      </c>
      <c r="L47" s="58">
        <v>-900</v>
      </c>
      <c r="N47" s="84">
        <f>(+K47-L47)/L47*100</f>
        <v>8.88888888888889</v>
      </c>
    </row>
    <row r="48" spans="1:14" ht="7.5" customHeight="1">
      <c r="A48" s="6"/>
      <c r="B48" s="6"/>
      <c r="C48" s="6"/>
      <c r="D48" s="6"/>
      <c r="E48" s="6"/>
      <c r="F48" s="27"/>
      <c r="G48" s="27"/>
      <c r="H48" s="27"/>
      <c r="I48" s="27"/>
      <c r="J48" s="27"/>
      <c r="K48" s="27"/>
      <c r="L48" s="27"/>
      <c r="N48" s="84"/>
    </row>
    <row r="49" spans="1:14" ht="12.75" customHeight="1">
      <c r="A49" s="6"/>
      <c r="B49" s="11" t="s">
        <v>22</v>
      </c>
      <c r="C49" s="11" t="s">
        <v>26</v>
      </c>
      <c r="D49" s="6"/>
      <c r="E49" s="6"/>
      <c r="F49" s="26">
        <f>+K49--10409-346-79+425</f>
        <v>-4882</v>
      </c>
      <c r="G49" s="58">
        <v>-2419</v>
      </c>
      <c r="H49" s="58"/>
      <c r="I49" s="116">
        <f>(+F49-G49)/G49*100</f>
        <v>101.81893344357171</v>
      </c>
      <c r="J49" s="30"/>
      <c r="K49" s="26">
        <v>-15291</v>
      </c>
      <c r="L49" s="58">
        <v>-13691</v>
      </c>
      <c r="N49" s="89">
        <f>(+K49-L49)/L49*100</f>
        <v>11.68650938572785</v>
      </c>
    </row>
    <row r="50" spans="1:14" ht="7.5" customHeight="1">
      <c r="A50" s="6"/>
      <c r="B50" s="11"/>
      <c r="C50" s="11"/>
      <c r="D50" s="6"/>
      <c r="E50" s="6"/>
      <c r="F50" s="26"/>
      <c r="G50" s="58"/>
      <c r="H50" s="58"/>
      <c r="I50" s="58"/>
      <c r="J50" s="30"/>
      <c r="K50" s="26"/>
      <c r="L50" s="58"/>
      <c r="N50" s="89"/>
    </row>
    <row r="51" spans="1:14" ht="12.75" customHeight="1">
      <c r="A51" s="6"/>
      <c r="B51" s="11" t="s">
        <v>27</v>
      </c>
      <c r="C51" s="11" t="s">
        <v>28</v>
      </c>
      <c r="D51" s="6"/>
      <c r="E51" s="6"/>
      <c r="F51" s="32">
        <f>+K51--1661</f>
        <v>0</v>
      </c>
      <c r="G51" s="59">
        <v>-15396</v>
      </c>
      <c r="H51" s="58"/>
      <c r="I51" s="117" t="s">
        <v>171</v>
      </c>
      <c r="J51" s="29"/>
      <c r="K51" s="32">
        <v>-1661</v>
      </c>
      <c r="L51" s="59">
        <v>-14682</v>
      </c>
      <c r="N51" s="85">
        <f>(+K51-L51)/L51*100</f>
        <v>-88.68682740771013</v>
      </c>
    </row>
    <row r="52" spans="1:12" ht="7.5" customHeight="1">
      <c r="A52" s="6"/>
      <c r="B52" s="6"/>
      <c r="C52" s="6"/>
      <c r="D52" s="6"/>
      <c r="E52" s="6"/>
      <c r="F52" s="27"/>
      <c r="G52" s="27"/>
      <c r="H52" s="27"/>
      <c r="I52" s="27"/>
      <c r="J52" s="27"/>
      <c r="K52" s="27"/>
      <c r="L52" s="27"/>
    </row>
    <row r="53" spans="1:12" ht="12.75" customHeight="1">
      <c r="A53" s="6"/>
      <c r="B53" s="11" t="s">
        <v>29</v>
      </c>
      <c r="C53" s="11" t="s">
        <v>160</v>
      </c>
      <c r="D53" s="6"/>
      <c r="E53" s="6"/>
      <c r="F53" s="27"/>
      <c r="G53" s="27"/>
      <c r="H53" s="27"/>
      <c r="I53" s="27"/>
      <c r="J53" s="27"/>
      <c r="K53" s="27"/>
      <c r="L53" s="27"/>
    </row>
    <row r="54" spans="1:14" ht="12.75" customHeight="1">
      <c r="A54" s="6"/>
      <c r="B54" s="6"/>
      <c r="C54" s="11" t="s">
        <v>30</v>
      </c>
      <c r="D54" s="6"/>
      <c r="E54" s="6"/>
      <c r="F54" s="30">
        <f>SUM(F45:F51)</f>
        <v>111696</v>
      </c>
      <c r="G54" s="30">
        <f>SUM(G45:G51)</f>
        <v>104806</v>
      </c>
      <c r="H54" s="30"/>
      <c r="I54" s="116">
        <f>(+F54-G54)/G54*100</f>
        <v>6.574051103944431</v>
      </c>
      <c r="J54" s="30"/>
      <c r="K54" s="30">
        <f>SUM(K45:K51)</f>
        <v>401600</v>
      </c>
      <c r="L54" s="30">
        <f>SUM(L45:L51)</f>
        <v>389805</v>
      </c>
      <c r="N54" s="84">
        <f>(+K54-L54)/L54*100</f>
        <v>3.0258719103141316</v>
      </c>
    </row>
    <row r="55" spans="1:14" ht="7.5" customHeight="1">
      <c r="A55" s="6"/>
      <c r="B55" s="9"/>
      <c r="C55" s="9"/>
      <c r="D55" s="9"/>
      <c r="E55" s="9"/>
      <c r="F55" s="27"/>
      <c r="G55" s="27"/>
      <c r="H55" s="27"/>
      <c r="I55" s="27"/>
      <c r="J55" s="27"/>
      <c r="K55" s="27"/>
      <c r="L55" s="27"/>
      <c r="N55" s="84"/>
    </row>
    <row r="56" spans="1:14" ht="12.75" customHeight="1">
      <c r="A56" s="6"/>
      <c r="B56" s="11" t="s">
        <v>31</v>
      </c>
      <c r="C56" s="11" t="s">
        <v>161</v>
      </c>
      <c r="D56" s="9"/>
      <c r="E56" s="9"/>
      <c r="F56" s="27"/>
      <c r="J56" s="27"/>
      <c r="K56" s="27"/>
      <c r="L56" s="27"/>
      <c r="N56" s="84"/>
    </row>
    <row r="57" spans="1:14" ht="12.75" customHeight="1">
      <c r="A57" s="9"/>
      <c r="B57" s="9"/>
      <c r="C57" s="11" t="s">
        <v>162</v>
      </c>
      <c r="D57" s="9"/>
      <c r="E57" s="9"/>
      <c r="F57" s="33">
        <f>+K57--3</f>
        <v>1</v>
      </c>
      <c r="G57" s="59">
        <v>-244</v>
      </c>
      <c r="H57" s="58"/>
      <c r="I57" s="117" t="s">
        <v>171</v>
      </c>
      <c r="J57" s="26"/>
      <c r="K57" s="33">
        <v>-2</v>
      </c>
      <c r="L57" s="59">
        <v>-5081</v>
      </c>
      <c r="N57" s="85">
        <f>(+K57-L57)/L57*100</f>
        <v>-99.96063766975006</v>
      </c>
    </row>
    <row r="58" spans="1:12" ht="15">
      <c r="A58" s="9"/>
      <c r="B58" s="9"/>
      <c r="C58" s="9"/>
      <c r="D58" s="9"/>
      <c r="E58" s="9"/>
      <c r="F58" s="27"/>
      <c r="G58" s="27"/>
      <c r="H58" s="27"/>
      <c r="I58" s="27"/>
      <c r="J58" s="27"/>
      <c r="K58" s="27"/>
      <c r="L58" s="27"/>
    </row>
    <row r="60" spans="1:12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4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N69" s="126" t="s">
        <v>132</v>
      </c>
    </row>
    <row r="70" spans="1:12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ht="12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20.2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9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9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5">
      <c r="A77" s="53" t="s">
        <v>95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9"/>
    </row>
    <row r="78" spans="1:12" ht="15">
      <c r="A78" s="54" t="str">
        <f>+A22</f>
        <v>UNAUDITED 4TH QUARTER REPORT ON CONSOLIDATED RESULTS 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9"/>
    </row>
    <row r="79" spans="1:12" ht="15">
      <c r="A79" s="55" t="str">
        <f>+A23</f>
        <v>FOR THE FINANCIAL YEAR ENDED 30 APRIL 2001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9"/>
    </row>
    <row r="80" spans="1:12" ht="9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ht="15">
      <c r="A81" s="53" t="s">
        <v>33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ht="9.75" customHeight="1">
      <c r="A82" s="9"/>
      <c r="B82" s="9"/>
      <c r="C82" s="9"/>
      <c r="D82" s="9"/>
      <c r="E82" s="9"/>
      <c r="F82" s="9"/>
      <c r="G82" s="9"/>
      <c r="H82" s="111"/>
      <c r="I82" s="111"/>
      <c r="J82" s="9"/>
      <c r="K82" s="9"/>
      <c r="L82" s="9"/>
    </row>
    <row r="83" spans="1:14" ht="15">
      <c r="A83" s="6"/>
      <c r="B83" s="6"/>
      <c r="C83" s="6"/>
      <c r="D83" s="6"/>
      <c r="E83" s="6"/>
      <c r="F83" s="56" t="s">
        <v>7</v>
      </c>
      <c r="G83" s="13"/>
      <c r="H83" s="109"/>
      <c r="I83" s="112"/>
      <c r="J83" s="9"/>
      <c r="K83" s="150" t="s">
        <v>92</v>
      </c>
      <c r="L83" s="151"/>
      <c r="M83" s="151"/>
      <c r="N83" s="152"/>
    </row>
    <row r="84" spans="1:14" ht="15">
      <c r="A84" s="6"/>
      <c r="B84" s="6"/>
      <c r="C84" s="6"/>
      <c r="D84" s="6"/>
      <c r="E84" s="6"/>
      <c r="F84" s="14" t="s">
        <v>8</v>
      </c>
      <c r="G84" s="15" t="s">
        <v>9</v>
      </c>
      <c r="H84" s="15"/>
      <c r="I84" s="113"/>
      <c r="J84" s="15"/>
      <c r="K84" s="77" t="s">
        <v>8</v>
      </c>
      <c r="L84" s="15" t="s">
        <v>9</v>
      </c>
      <c r="M84" s="66"/>
      <c r="N84" s="78"/>
    </row>
    <row r="85" spans="1:14" ht="15">
      <c r="A85" s="6"/>
      <c r="B85" s="6"/>
      <c r="C85" s="6"/>
      <c r="D85" s="6"/>
      <c r="E85" s="6"/>
      <c r="F85" s="14" t="s">
        <v>10</v>
      </c>
      <c r="G85" s="15" t="s">
        <v>10</v>
      </c>
      <c r="H85" s="15"/>
      <c r="I85" s="113"/>
      <c r="J85" s="15"/>
      <c r="K85" s="77" t="s">
        <v>10</v>
      </c>
      <c r="L85" s="15" t="s">
        <v>10</v>
      </c>
      <c r="M85" s="66"/>
      <c r="N85" s="78"/>
    </row>
    <row r="86" spans="1:14" ht="15">
      <c r="A86" s="6"/>
      <c r="B86" s="6"/>
      <c r="C86" s="6"/>
      <c r="D86" s="6"/>
      <c r="E86" s="6"/>
      <c r="F86" s="14" t="s">
        <v>11</v>
      </c>
      <c r="G86" s="15" t="s">
        <v>12</v>
      </c>
      <c r="H86" s="15"/>
      <c r="I86" s="113"/>
      <c r="J86" s="15"/>
      <c r="K86" s="77" t="s">
        <v>13</v>
      </c>
      <c r="L86" s="15" t="s">
        <v>12</v>
      </c>
      <c r="M86" s="66"/>
      <c r="N86" s="78"/>
    </row>
    <row r="87" spans="1:14" ht="15">
      <c r="A87" s="6"/>
      <c r="B87" s="6"/>
      <c r="C87" s="6"/>
      <c r="D87" s="6"/>
      <c r="E87" s="6"/>
      <c r="F87" s="16"/>
      <c r="G87" s="15" t="s">
        <v>14</v>
      </c>
      <c r="H87" s="15"/>
      <c r="I87" s="113"/>
      <c r="J87" s="15"/>
      <c r="K87" s="71"/>
      <c r="L87" s="15" t="s">
        <v>14</v>
      </c>
      <c r="M87" s="66"/>
      <c r="N87" s="78"/>
    </row>
    <row r="88" spans="1:14" ht="15">
      <c r="A88" s="6"/>
      <c r="B88" s="6"/>
      <c r="C88" s="6"/>
      <c r="D88" s="6"/>
      <c r="E88" s="6"/>
      <c r="F88" s="16"/>
      <c r="G88" s="15" t="s">
        <v>11</v>
      </c>
      <c r="H88" s="15"/>
      <c r="I88" s="113"/>
      <c r="J88" s="15"/>
      <c r="K88" s="71"/>
      <c r="L88" s="15" t="s">
        <v>15</v>
      </c>
      <c r="M88" s="66"/>
      <c r="N88" s="78"/>
    </row>
    <row r="89" spans="1:14" ht="15">
      <c r="A89" s="6"/>
      <c r="B89" s="6"/>
      <c r="C89" s="6"/>
      <c r="D89" s="6"/>
      <c r="E89" s="6"/>
      <c r="F89" s="17" t="str">
        <f>+F33</f>
        <v>30/4/2001</v>
      </c>
      <c r="G89" s="76" t="str">
        <f>+G33</f>
        <v>30/4/2000</v>
      </c>
      <c r="H89" s="76"/>
      <c r="I89" s="80" t="s">
        <v>88</v>
      </c>
      <c r="J89" s="15"/>
      <c r="K89" s="79" t="str">
        <f>+K33</f>
        <v>30/4/2001</v>
      </c>
      <c r="L89" s="76" t="str">
        <f>+L33</f>
        <v>30/4/2000</v>
      </c>
      <c r="M89" s="66"/>
      <c r="N89" s="80" t="s">
        <v>88</v>
      </c>
    </row>
    <row r="90" spans="1:14" ht="15">
      <c r="A90" s="6"/>
      <c r="B90" s="6"/>
      <c r="C90" s="6"/>
      <c r="D90" s="6"/>
      <c r="E90" s="6"/>
      <c r="F90" s="18" t="s">
        <v>16</v>
      </c>
      <c r="G90" s="114" t="s">
        <v>16</v>
      </c>
      <c r="H90" s="82"/>
      <c r="I90" s="83" t="s">
        <v>89</v>
      </c>
      <c r="J90" s="15"/>
      <c r="K90" s="81" t="s">
        <v>16</v>
      </c>
      <c r="L90" s="82" t="s">
        <v>16</v>
      </c>
      <c r="M90" s="69"/>
      <c r="N90" s="83" t="s">
        <v>89</v>
      </c>
    </row>
    <row r="91" spans="1:12" ht="7.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ht="12.75" customHeight="1">
      <c r="A92" s="9"/>
      <c r="B92" s="19" t="s">
        <v>34</v>
      </c>
      <c r="C92" s="19" t="s">
        <v>160</v>
      </c>
      <c r="D92" s="2"/>
      <c r="E92" s="2"/>
      <c r="F92" s="34"/>
      <c r="G92" s="34"/>
      <c r="H92" s="34"/>
      <c r="I92" s="34"/>
      <c r="J92" s="34"/>
      <c r="K92" s="34"/>
      <c r="L92" s="34"/>
    </row>
    <row r="93" spans="1:14" ht="12.75" customHeight="1">
      <c r="A93" s="9"/>
      <c r="B93" s="3"/>
      <c r="C93" s="19" t="s">
        <v>30</v>
      </c>
      <c r="D93" s="2"/>
      <c r="E93" s="2"/>
      <c r="F93" s="35">
        <f>F54+F57</f>
        <v>111697</v>
      </c>
      <c r="G93" s="35">
        <f>G54+G57</f>
        <v>104562</v>
      </c>
      <c r="H93" s="35"/>
      <c r="I93" s="116">
        <f>(+F93-G93)/G93*100</f>
        <v>6.823702683575295</v>
      </c>
      <c r="J93" s="35"/>
      <c r="K93" s="35">
        <f>K54+K57</f>
        <v>401598</v>
      </c>
      <c r="L93" s="58">
        <f>+L54+L57</f>
        <v>384724</v>
      </c>
      <c r="N93" s="84">
        <f>(+K93-L93)/L93*100</f>
        <v>4.386001393206559</v>
      </c>
    </row>
    <row r="94" spans="1:14" ht="8.25" customHeight="1">
      <c r="A94" s="9"/>
      <c r="B94" s="3"/>
      <c r="C94" s="3"/>
      <c r="D94" s="3"/>
      <c r="E94" s="3"/>
      <c r="F94" s="36"/>
      <c r="G94" s="36"/>
      <c r="H94" s="36"/>
      <c r="I94" s="36"/>
      <c r="J94" s="36"/>
      <c r="K94" s="36"/>
      <c r="L94" s="36"/>
      <c r="N94" s="84"/>
    </row>
    <row r="95" spans="1:14" ht="12.75" customHeight="1">
      <c r="A95" s="9"/>
      <c r="B95" s="19" t="s">
        <v>35</v>
      </c>
      <c r="C95" s="19" t="s">
        <v>163</v>
      </c>
      <c r="D95" s="3"/>
      <c r="E95" s="3"/>
      <c r="F95" s="37">
        <f>+K95--91286</f>
        <v>-37319</v>
      </c>
      <c r="G95" s="59">
        <v>-64682</v>
      </c>
      <c r="H95" s="58"/>
      <c r="I95" s="117">
        <f>(+F95-G95)/G95*100</f>
        <v>-42.303886707275595</v>
      </c>
      <c r="J95" s="38"/>
      <c r="K95" s="37">
        <v>-128605</v>
      </c>
      <c r="L95" s="59">
        <v>-152833</v>
      </c>
      <c r="N95" s="85">
        <f>(+K95-L95)/L95*100</f>
        <v>-15.85259727938338</v>
      </c>
    </row>
    <row r="96" spans="1:14" ht="8.2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N96" s="84"/>
    </row>
    <row r="97" spans="1:14" ht="12.75" customHeight="1">
      <c r="A97" s="11" t="s">
        <v>23</v>
      </c>
      <c r="B97" s="11" t="s">
        <v>36</v>
      </c>
      <c r="C97" s="11" t="s">
        <v>164</v>
      </c>
      <c r="D97" s="9"/>
      <c r="E97" s="9"/>
      <c r="F97" s="9"/>
      <c r="G97" s="9"/>
      <c r="H97" s="9"/>
      <c r="I97" s="9"/>
      <c r="J97" s="9"/>
      <c r="K97" s="9"/>
      <c r="L97" s="9"/>
      <c r="N97" s="84"/>
    </row>
    <row r="98" spans="1:14" ht="12.75" customHeight="1">
      <c r="A98" s="9"/>
      <c r="B98" s="9"/>
      <c r="C98" s="11" t="s">
        <v>37</v>
      </c>
      <c r="D98" s="9"/>
      <c r="E98" s="9"/>
      <c r="F98" s="30">
        <f>F93+F95</f>
        <v>74378</v>
      </c>
      <c r="G98" s="30">
        <f>G93+G95</f>
        <v>39880</v>
      </c>
      <c r="H98" s="30"/>
      <c r="I98" s="116">
        <f>(+F98-G98)/G98*100</f>
        <v>86.50451354062186</v>
      </c>
      <c r="J98" s="30"/>
      <c r="K98" s="30">
        <f>K93+K95</f>
        <v>272993</v>
      </c>
      <c r="L98" s="58">
        <f>+L93+L95</f>
        <v>231891</v>
      </c>
      <c r="N98" s="84">
        <f>(+K98-L98)/L98*100</f>
        <v>17.72470686658818</v>
      </c>
    </row>
    <row r="99" spans="1:14" ht="8.25" customHeight="1">
      <c r="A99" s="9"/>
      <c r="B99" s="9"/>
      <c r="C99" s="9"/>
      <c r="D99" s="9"/>
      <c r="E99" s="9"/>
      <c r="F99" s="27"/>
      <c r="G99" s="27"/>
      <c r="H99" s="27"/>
      <c r="I99" s="27"/>
      <c r="J99" s="27"/>
      <c r="K99" s="27"/>
      <c r="L99" s="27"/>
      <c r="N99" s="84"/>
    </row>
    <row r="100" spans="1:14" ht="12.75" customHeight="1">
      <c r="A100" s="9"/>
      <c r="B100" s="9"/>
      <c r="C100" s="11" t="s">
        <v>38</v>
      </c>
      <c r="D100" s="9"/>
      <c r="E100" s="9"/>
      <c r="F100" s="26">
        <f>+K100-7243</f>
        <v>4111</v>
      </c>
      <c r="G100" s="58">
        <v>8121</v>
      </c>
      <c r="H100" s="58"/>
      <c r="I100" s="116">
        <f>(+F100-G100)/G100*100</f>
        <v>-49.37815539958133</v>
      </c>
      <c r="J100" s="29"/>
      <c r="K100" s="26">
        <v>11354</v>
      </c>
      <c r="L100" s="58">
        <v>22583</v>
      </c>
      <c r="M100" s="66"/>
      <c r="N100" s="89">
        <f>(+K100-L100)/L100*100</f>
        <v>-49.723243147500334</v>
      </c>
    </row>
    <row r="101" spans="1:14" ht="12.75" customHeight="1">
      <c r="A101" s="9"/>
      <c r="B101" s="9"/>
      <c r="C101" s="9"/>
      <c r="D101" s="9"/>
      <c r="E101" s="9"/>
      <c r="F101" s="27"/>
      <c r="G101" s="27"/>
      <c r="H101" s="27"/>
      <c r="I101" s="27"/>
      <c r="J101" s="27"/>
      <c r="K101" s="27"/>
      <c r="L101" s="27"/>
      <c r="N101" s="84"/>
    </row>
    <row r="102" spans="1:14" ht="12.75" customHeight="1">
      <c r="A102" s="9"/>
      <c r="B102" s="9" t="s">
        <v>39</v>
      </c>
      <c r="C102" s="9" t="s">
        <v>169</v>
      </c>
      <c r="D102" s="9"/>
      <c r="E102" s="9"/>
      <c r="F102" s="27"/>
      <c r="G102" s="27"/>
      <c r="H102" s="27"/>
      <c r="I102" s="27"/>
      <c r="J102" s="27"/>
      <c r="K102" s="27"/>
      <c r="L102" s="27"/>
      <c r="N102" s="84"/>
    </row>
    <row r="103" spans="1:14" ht="12.75" customHeight="1">
      <c r="A103" s="9"/>
      <c r="B103" s="9"/>
      <c r="C103" s="9" t="s">
        <v>170</v>
      </c>
      <c r="D103" s="9"/>
      <c r="E103" s="9"/>
      <c r="F103" s="127" t="s">
        <v>171</v>
      </c>
      <c r="G103" s="127" t="s">
        <v>171</v>
      </c>
      <c r="H103" s="27"/>
      <c r="I103" s="127" t="s">
        <v>171</v>
      </c>
      <c r="J103" s="27"/>
      <c r="K103" s="127" t="s">
        <v>171</v>
      </c>
      <c r="L103" s="127" t="s">
        <v>171</v>
      </c>
      <c r="N103" s="127" t="s">
        <v>171</v>
      </c>
    </row>
    <row r="104" spans="1:14" ht="8.25" customHeight="1">
      <c r="A104" s="9"/>
      <c r="B104" s="9"/>
      <c r="C104" s="9"/>
      <c r="D104" s="9"/>
      <c r="E104" s="9"/>
      <c r="F104" s="27"/>
      <c r="G104" s="27"/>
      <c r="H104" s="27"/>
      <c r="I104" s="27"/>
      <c r="J104" s="27"/>
      <c r="K104" s="27"/>
      <c r="L104" s="27"/>
      <c r="N104" s="84"/>
    </row>
    <row r="105" spans="1:12" ht="12.75" customHeight="1">
      <c r="A105" s="9"/>
      <c r="B105" s="11" t="s">
        <v>40</v>
      </c>
      <c r="C105" s="11" t="s">
        <v>165</v>
      </c>
      <c r="D105" s="9"/>
      <c r="E105" s="9"/>
      <c r="F105" s="27"/>
      <c r="G105" s="27"/>
      <c r="H105" s="27"/>
      <c r="I105" s="27"/>
      <c r="J105" s="27"/>
      <c r="K105" s="27"/>
      <c r="L105" s="27"/>
    </row>
    <row r="106" spans="1:5" ht="12.75" customHeight="1">
      <c r="A106" s="9"/>
      <c r="B106" s="9"/>
      <c r="C106" s="11" t="s">
        <v>166</v>
      </c>
      <c r="D106" s="9"/>
      <c r="E106" s="9"/>
    </row>
    <row r="107" spans="1:14" ht="12.75" customHeight="1">
      <c r="A107" s="9"/>
      <c r="B107" s="9"/>
      <c r="C107" s="11" t="s">
        <v>167</v>
      </c>
      <c r="D107" s="9"/>
      <c r="E107" s="9"/>
      <c r="F107" s="30">
        <f>F98+F100</f>
        <v>78489</v>
      </c>
      <c r="G107" s="30">
        <f>G98+G100</f>
        <v>48001</v>
      </c>
      <c r="H107" s="30"/>
      <c r="I107" s="116">
        <f>(+F107-G107)/G107*100</f>
        <v>63.515343430345204</v>
      </c>
      <c r="J107" s="30"/>
      <c r="K107" s="30">
        <f>K98+K100</f>
        <v>284347</v>
      </c>
      <c r="L107" s="58">
        <f>+L98+L100</f>
        <v>254474</v>
      </c>
      <c r="N107" s="84">
        <f>(+K107-L107)/L107*100</f>
        <v>11.739116766349412</v>
      </c>
    </row>
    <row r="108" spans="1:12" ht="7.5" customHeight="1">
      <c r="A108" s="9"/>
      <c r="B108" s="9"/>
      <c r="C108" s="9"/>
      <c r="D108" s="9"/>
      <c r="E108" s="9"/>
      <c r="F108" s="27"/>
      <c r="G108" s="27"/>
      <c r="H108" s="27"/>
      <c r="I108" s="27"/>
      <c r="J108" s="27"/>
      <c r="K108" s="27"/>
      <c r="L108" s="27"/>
    </row>
    <row r="109" spans="1:14" ht="12.75" customHeight="1">
      <c r="A109" s="9"/>
      <c r="B109" s="11" t="s">
        <v>44</v>
      </c>
      <c r="C109" s="11" t="s">
        <v>41</v>
      </c>
      <c r="D109" s="9"/>
      <c r="E109" s="9"/>
      <c r="F109" s="31">
        <v>0</v>
      </c>
      <c r="G109" s="58">
        <f>+L109</f>
        <v>0</v>
      </c>
      <c r="H109" s="58"/>
      <c r="I109" s="58">
        <v>0</v>
      </c>
      <c r="J109" s="31"/>
      <c r="K109" s="31">
        <v>0</v>
      </c>
      <c r="L109" s="58">
        <v>0</v>
      </c>
      <c r="N109" s="89">
        <v>0</v>
      </c>
    </row>
    <row r="110" spans="1:14" ht="8.25" customHeight="1">
      <c r="A110" s="9"/>
      <c r="B110" s="9"/>
      <c r="C110" s="9"/>
      <c r="D110" s="9"/>
      <c r="E110" s="9"/>
      <c r="F110" s="27"/>
      <c r="G110" s="27"/>
      <c r="H110" s="27"/>
      <c r="I110" s="27"/>
      <c r="J110" s="27"/>
      <c r="K110" s="27"/>
      <c r="L110" s="27"/>
      <c r="N110" s="86"/>
    </row>
    <row r="111" spans="1:14" ht="12.75" customHeight="1">
      <c r="A111" s="9"/>
      <c r="B111" s="9"/>
      <c r="C111" s="11" t="s">
        <v>38</v>
      </c>
      <c r="D111" s="9"/>
      <c r="E111" s="9"/>
      <c r="F111" s="31">
        <v>0</v>
      </c>
      <c r="G111" s="58">
        <f>+L111</f>
        <v>0</v>
      </c>
      <c r="H111" s="58"/>
      <c r="I111" s="58">
        <v>0</v>
      </c>
      <c r="J111" s="31"/>
      <c r="K111" s="31">
        <v>0</v>
      </c>
      <c r="L111" s="58">
        <v>0</v>
      </c>
      <c r="N111" s="89">
        <v>0</v>
      </c>
    </row>
    <row r="112" spans="1:14" ht="7.5" customHeight="1">
      <c r="A112" s="9"/>
      <c r="B112" s="9"/>
      <c r="C112" s="9"/>
      <c r="D112" s="9"/>
      <c r="E112" s="9"/>
      <c r="F112" s="27"/>
      <c r="G112" s="27"/>
      <c r="H112" s="27"/>
      <c r="I112" s="27"/>
      <c r="J112" s="27"/>
      <c r="K112" s="27"/>
      <c r="L112" s="27"/>
      <c r="N112" s="86"/>
    </row>
    <row r="113" spans="1:14" ht="12.75" customHeight="1">
      <c r="A113" s="9"/>
      <c r="B113" s="9"/>
      <c r="C113" s="23" t="s">
        <v>42</v>
      </c>
      <c r="D113" s="9"/>
      <c r="E113" s="9"/>
      <c r="F113" s="27"/>
      <c r="G113" s="27"/>
      <c r="H113" s="27"/>
      <c r="I113" s="27"/>
      <c r="J113" s="27"/>
      <c r="K113" s="27"/>
      <c r="L113" s="27"/>
      <c r="N113" s="86"/>
    </row>
    <row r="114" spans="1:14" ht="12.75" customHeight="1">
      <c r="A114" s="9"/>
      <c r="B114" s="9"/>
      <c r="C114" s="23" t="s">
        <v>43</v>
      </c>
      <c r="D114" s="9"/>
      <c r="E114" s="9"/>
      <c r="F114" s="32">
        <v>0</v>
      </c>
      <c r="G114" s="59">
        <f>+L114</f>
        <v>0</v>
      </c>
      <c r="H114" s="58"/>
      <c r="I114" s="59">
        <v>0</v>
      </c>
      <c r="J114" s="29"/>
      <c r="K114" s="32">
        <v>0</v>
      </c>
      <c r="L114" s="59">
        <v>0</v>
      </c>
      <c r="N114" s="85">
        <v>0</v>
      </c>
    </row>
    <row r="115" spans="1:14" ht="7.5" customHeight="1">
      <c r="A115" s="9"/>
      <c r="B115" s="9"/>
      <c r="C115" s="9"/>
      <c r="D115" s="9"/>
      <c r="E115" s="9"/>
      <c r="F115" s="27"/>
      <c r="G115" s="27"/>
      <c r="H115" s="27"/>
      <c r="I115" s="27"/>
      <c r="J115" s="27"/>
      <c r="K115" s="27"/>
      <c r="L115" s="27"/>
      <c r="N115" s="86"/>
    </row>
    <row r="116" spans="1:12" ht="12.75" customHeight="1">
      <c r="A116" s="9"/>
      <c r="B116" s="11" t="s">
        <v>172</v>
      </c>
      <c r="C116" s="11" t="s">
        <v>168</v>
      </c>
      <c r="D116" s="9"/>
      <c r="E116" s="9"/>
      <c r="F116" s="27"/>
      <c r="G116" s="27"/>
      <c r="H116" s="27"/>
      <c r="I116" s="27"/>
      <c r="J116" s="27"/>
      <c r="K116" s="27"/>
      <c r="L116" s="27"/>
    </row>
    <row r="117" spans="1:14" ht="12.75" customHeight="1" thickBot="1">
      <c r="A117" s="9"/>
      <c r="B117" s="9"/>
      <c r="C117" s="23" t="s">
        <v>45</v>
      </c>
      <c r="D117" s="9"/>
      <c r="E117" s="9"/>
      <c r="F117" s="25">
        <f>SUM(F107:F114)</f>
        <v>78489</v>
      </c>
      <c r="G117" s="25">
        <f>SUM(G107:G114)</f>
        <v>48001</v>
      </c>
      <c r="H117" s="26"/>
      <c r="I117" s="115">
        <f>(+F117-G117)/G117*100</f>
        <v>63.515343430345204</v>
      </c>
      <c r="J117" s="26"/>
      <c r="K117" s="25">
        <f>SUM(K107:K114)</f>
        <v>284347</v>
      </c>
      <c r="L117" s="60">
        <f>SUM(L107:L114)</f>
        <v>254474</v>
      </c>
      <c r="N117" s="88">
        <f>(+K117-L117)/L117*100</f>
        <v>11.739116766349412</v>
      </c>
    </row>
    <row r="118" spans="1:12" ht="8.25" customHeight="1" thickTop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 ht="12.75" customHeight="1">
      <c r="A119" s="11" t="s">
        <v>46</v>
      </c>
      <c r="B119" s="11" t="s">
        <v>18</v>
      </c>
      <c r="C119" s="11" t="s">
        <v>173</v>
      </c>
      <c r="D119" s="9"/>
      <c r="E119" s="9"/>
      <c r="F119" s="9"/>
      <c r="G119" s="9"/>
      <c r="H119" s="9"/>
      <c r="I119" s="9"/>
      <c r="J119" s="9"/>
      <c r="K119" s="9"/>
      <c r="L119" s="9"/>
    </row>
    <row r="120" spans="1:12" ht="12.75" customHeight="1">
      <c r="A120" s="11"/>
      <c r="B120" s="11"/>
      <c r="C120" s="11" t="s">
        <v>174</v>
      </c>
      <c r="D120" s="9"/>
      <c r="E120" s="9"/>
      <c r="F120" s="9"/>
      <c r="G120" s="9"/>
      <c r="H120" s="9"/>
      <c r="I120" s="9"/>
      <c r="J120" s="9"/>
      <c r="K120" s="9"/>
      <c r="L120" s="9"/>
    </row>
    <row r="121" spans="1:12" ht="12.75" customHeight="1">
      <c r="A121" s="11"/>
      <c r="B121" s="11"/>
      <c r="C121" s="11" t="s">
        <v>175</v>
      </c>
      <c r="D121" s="9"/>
      <c r="E121" s="9"/>
      <c r="F121" s="9"/>
      <c r="G121" s="9"/>
      <c r="H121" s="9"/>
      <c r="I121" s="9"/>
      <c r="J121" s="9"/>
      <c r="K121" s="9"/>
      <c r="L121" s="9"/>
    </row>
    <row r="122" spans="1:12" ht="8.2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4" ht="12.75" customHeight="1">
      <c r="A123" s="9"/>
      <c r="B123" s="9"/>
      <c r="C123" s="23" t="s">
        <v>176</v>
      </c>
      <c r="D123" s="9"/>
      <c r="E123" s="9"/>
      <c r="F123" s="128"/>
      <c r="G123" s="128"/>
      <c r="H123" s="129"/>
      <c r="I123" s="128"/>
      <c r="J123" s="129"/>
      <c r="K123" s="128"/>
      <c r="L123" s="128"/>
      <c r="M123" s="66"/>
      <c r="N123" s="130"/>
    </row>
    <row r="124" spans="1:12" ht="12.75" customHeight="1">
      <c r="A124" s="9"/>
      <c r="B124" s="9"/>
      <c r="C124" s="11" t="s">
        <v>177</v>
      </c>
      <c r="D124" s="9"/>
      <c r="E124" s="9"/>
      <c r="F124" s="9"/>
      <c r="G124" s="9"/>
      <c r="H124" s="9"/>
      <c r="I124" s="9"/>
      <c r="J124" s="9"/>
      <c r="K124" s="9"/>
      <c r="L124" s="9"/>
    </row>
    <row r="125" spans="1:12" ht="12.75" customHeight="1">
      <c r="A125" s="9"/>
      <c r="B125" s="9"/>
      <c r="C125" s="23" t="s">
        <v>178</v>
      </c>
      <c r="D125" s="9"/>
      <c r="E125" s="9"/>
      <c r="F125" s="9"/>
      <c r="G125" s="9"/>
      <c r="H125" s="9"/>
      <c r="I125" s="9"/>
      <c r="J125" s="9"/>
      <c r="K125" s="9"/>
      <c r="L125" s="9"/>
    </row>
    <row r="126" spans="1:14" ht="12.75" customHeight="1" thickBot="1">
      <c r="A126" s="9"/>
      <c r="B126" s="9"/>
      <c r="C126" s="11" t="s">
        <v>179</v>
      </c>
      <c r="D126" s="9"/>
      <c r="E126" s="9"/>
      <c r="F126" s="133">
        <f>+F117/565835*100</f>
        <v>13.87135825814946</v>
      </c>
      <c r="G126" s="133">
        <f>+G117/572393*100</f>
        <v>8.386021492226496</v>
      </c>
      <c r="H126" s="131"/>
      <c r="I126" s="141">
        <f>(+F126-G126)/G126*100</f>
        <v>65.41047827038902</v>
      </c>
      <c r="J126" s="9"/>
      <c r="K126" s="133">
        <f>+K117/565835*100</f>
        <v>50.252635485609765</v>
      </c>
      <c r="L126" s="133">
        <f>+L117/572393*100</f>
        <v>44.457916152014434</v>
      </c>
      <c r="M126" s="132"/>
      <c r="N126" s="142">
        <f>(+K126-L126)/L126*100</f>
        <v>13.034167669446123</v>
      </c>
    </row>
    <row r="127" spans="1:5" ht="12.75" customHeight="1" thickTop="1">
      <c r="A127" s="9"/>
      <c r="B127" s="9"/>
      <c r="D127" s="9"/>
      <c r="E127" s="9"/>
    </row>
    <row r="128" spans="1:14" ht="8.25" customHeight="1">
      <c r="A128" s="9"/>
      <c r="B128" s="9"/>
      <c r="C128" s="9"/>
      <c r="D128" s="9"/>
      <c r="E128" s="9"/>
      <c r="F128" s="27"/>
      <c r="G128" s="27"/>
      <c r="H128" s="27"/>
      <c r="I128" s="27"/>
      <c r="J128" s="9"/>
      <c r="K128" s="27"/>
      <c r="L128" s="27"/>
      <c r="N128" s="87"/>
    </row>
    <row r="129" spans="1:14" ht="12.75" customHeight="1">
      <c r="A129" s="9"/>
      <c r="B129" s="9"/>
      <c r="C129" s="23" t="s">
        <v>154</v>
      </c>
      <c r="D129" s="9"/>
      <c r="E129" s="9"/>
      <c r="F129" s="27"/>
      <c r="G129" s="27"/>
      <c r="H129" s="27"/>
      <c r="I129" s="27"/>
      <c r="J129" s="9"/>
      <c r="K129" s="27"/>
      <c r="L129" s="27"/>
      <c r="N129" s="87"/>
    </row>
    <row r="130" spans="1:14" ht="12.75" customHeight="1">
      <c r="A130" s="9"/>
      <c r="B130" s="9"/>
      <c r="C130" s="23" t="s">
        <v>233</v>
      </c>
      <c r="D130" s="9"/>
      <c r="E130" s="9"/>
      <c r="F130" s="27"/>
      <c r="G130" s="27"/>
      <c r="H130" s="27"/>
      <c r="I130" s="27"/>
      <c r="J130" s="9"/>
      <c r="K130" s="27"/>
      <c r="L130" s="27"/>
      <c r="N130" s="87"/>
    </row>
    <row r="131" spans="1:14" ht="12.75" customHeight="1" thickBot="1">
      <c r="A131" s="9"/>
      <c r="B131" s="9"/>
      <c r="C131" s="11" t="s">
        <v>94</v>
      </c>
      <c r="D131" s="9"/>
      <c r="E131" s="9"/>
      <c r="F131" s="95">
        <f>F117/565835*100</f>
        <v>13.87135825814946</v>
      </c>
      <c r="G131" s="95">
        <v>8.28</v>
      </c>
      <c r="H131" s="110"/>
      <c r="I131" s="115">
        <f>(+F131-G131)/G131*100</f>
        <v>67.52848137861668</v>
      </c>
      <c r="K131" s="95">
        <f>+K117/565835*100</f>
        <v>50.252635485609765</v>
      </c>
      <c r="L131" s="95">
        <f>+L117/579963*100</f>
        <v>43.87762667618452</v>
      </c>
      <c r="N131" s="88">
        <f>(+K131-L131)/L131*100</f>
        <v>14.52906479302677</v>
      </c>
    </row>
    <row r="132" spans="1:12" ht="12.75" customHeight="1" thickTop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 ht="12.75" customHeight="1">
      <c r="A133" s="9"/>
      <c r="C133" s="3" t="s">
        <v>120</v>
      </c>
      <c r="D133" s="3" t="s">
        <v>248</v>
      </c>
      <c r="E133" s="3"/>
      <c r="F133" s="3"/>
      <c r="G133" s="3"/>
      <c r="H133" s="3"/>
      <c r="I133" s="3"/>
      <c r="J133" s="3"/>
      <c r="K133" s="3"/>
      <c r="L133" s="3"/>
    </row>
    <row r="134" spans="1:12" ht="12.75" customHeight="1">
      <c r="A134" s="9"/>
      <c r="C134" s="3"/>
      <c r="D134" s="3" t="s">
        <v>249</v>
      </c>
      <c r="E134" s="3"/>
      <c r="F134" s="3"/>
      <c r="G134" s="3"/>
      <c r="H134" s="3"/>
      <c r="I134" s="3"/>
      <c r="J134" s="3"/>
      <c r="K134" s="3"/>
      <c r="L134" s="3"/>
    </row>
    <row r="135" ht="12.75" customHeight="1">
      <c r="A135" s="9"/>
    </row>
    <row r="136" spans="1:20" ht="12.75" customHeight="1">
      <c r="A136" s="9"/>
      <c r="D136" s="3" t="s">
        <v>180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12.75" customHeight="1">
      <c r="A137" s="9"/>
      <c r="D137" s="3" t="s">
        <v>181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4" ht="12.75" customHeight="1">
      <c r="A138" s="9"/>
      <c r="D138" s="3" t="s">
        <v>182</v>
      </c>
    </row>
    <row r="139" ht="12.75" customHeight="1">
      <c r="A139" s="9"/>
    </row>
    <row r="140" ht="12.75" customHeight="1">
      <c r="A140" s="9"/>
    </row>
    <row r="141" ht="15">
      <c r="A141" s="9"/>
    </row>
    <row r="142" spans="1:14" ht="15">
      <c r="A142" s="9"/>
      <c r="N142" s="126" t="s">
        <v>32</v>
      </c>
    </row>
  </sheetData>
  <mergeCells count="2">
    <mergeCell ref="K83:N83"/>
    <mergeCell ref="K27:N27"/>
  </mergeCells>
  <printOptions/>
  <pageMargins left="0.6" right="0.24" top="0.25" bottom="0.25" header="0.5" footer="0.5"/>
  <pageSetup horizontalDpi="600" verticalDpi="600" orientation="portrait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</dc:creator>
  <cp:keywords/>
  <dc:description/>
  <cp:lastModifiedBy>berjaya</cp:lastModifiedBy>
  <cp:lastPrinted>2001-06-22T01:14:54Z</cp:lastPrinted>
  <dcterms:created xsi:type="dcterms:W3CDTF">2000-06-02T10:53:13Z</dcterms:created>
  <dcterms:modified xsi:type="dcterms:W3CDTF">2001-06-22T01:14:58Z</dcterms:modified>
  <cp:category/>
  <cp:version/>
  <cp:contentType/>
  <cp:contentStatus/>
</cp:coreProperties>
</file>