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9135" windowHeight="4455" tabRatio="599" activeTab="1"/>
  </bookViews>
  <sheets>
    <sheet name="BS" sheetId="1" r:id="rId1"/>
    <sheet name="NOTES" sheetId="2" r:id="rId2"/>
    <sheet name="P&amp;L%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'BS'!$A$1:$J$67</definedName>
    <definedName name="_xlnm.Print_Area" localSheetId="1">'NOTES'!$A$1:$K$290</definedName>
    <definedName name="_xlnm.Print_Area" localSheetId="2">'P&amp;L%'!$A$1:$O$143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<sst xmlns="http://schemas.openxmlformats.org/spreadsheetml/2006/main" count="369" uniqueCount="283">
  <si>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</si>
  <si>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</si>
  <si>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</si>
  <si>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</si>
  <si>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</si>
  <si>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</si>
  <si>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</si>
  <si>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</si>
  <si>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</si>
  <si>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</si>
  <si>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</si>
  <si>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</si>
  <si>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</si>
  <si>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</si>
  <si>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</si>
  <si>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</si>
  <si>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</si>
  <si>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</si>
  <si>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</si>
  <si>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</si>
  <si>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</si>
  <si>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</si>
  <si>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</si>
  <si>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</si>
  <si>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</si>
  <si>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</si>
  <si>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</si>
  <si>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</si>
  <si>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</si>
  <si>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</si>
  <si>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</si>
  <si>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</si>
  <si>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</si>
  <si>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</si>
  <si>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</si>
  <si>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</si>
  <si>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</si>
  <si>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</si>
  <si>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</si>
  <si>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</si>
  <si>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</si>
  <si>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</si>
  <si>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</si>
  <si>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</si>
  <si>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</si>
  <si>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</si>
  <si>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</si>
  <si>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</si>
  <si>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</si>
  <si>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</si>
  <si>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</si>
  <si>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</si>
  <si>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</si>
  <si>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</si>
  <si>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</si>
  <si>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</si>
  <si>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</si>
  <si>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</si>
  <si>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</si>
  <si>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</si>
  <si>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</si>
  <si>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</si>
  <si>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</si>
  <si>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</si>
  <si>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>(i)  Basic (based on weighted average</t>
  </si>
  <si>
    <t>CONSOLIDATED BALANCE SHEET</t>
  </si>
  <si>
    <t>AS AT</t>
  </si>
  <si>
    <t>END OF</t>
  </si>
  <si>
    <t>FINANCIAL</t>
  </si>
  <si>
    <t>YEAR END</t>
  </si>
  <si>
    <t>Fixed Assets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</si>
  <si>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</si>
  <si>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</si>
  <si>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</si>
  <si>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</si>
  <si>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</si>
  <si>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</si>
  <si>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</si>
  <si>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</si>
  <si>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</si>
  <si>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</si>
  <si>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</si>
  <si>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</si>
  <si>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</si>
  <si>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</si>
  <si>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</si>
  <si>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</si>
  <si>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</si>
  <si>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</si>
  <si>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</si>
  <si>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</si>
  <si>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</si>
  <si>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</si>
  <si>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</si>
  <si>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</si>
  <si>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Net tangible assets per share (sen)</t>
  </si>
  <si>
    <t>NOTES</t>
  </si>
  <si>
    <t>Current year provision</t>
  </si>
  <si>
    <t>NOTES (CONTINUED)</t>
  </si>
  <si>
    <t>14</t>
  </si>
  <si>
    <t>15</t>
  </si>
  <si>
    <t>16</t>
  </si>
  <si>
    <t>Total assets</t>
  </si>
  <si>
    <t>before taxation</t>
  </si>
  <si>
    <t>employed</t>
  </si>
  <si>
    <t>19</t>
  </si>
  <si>
    <t>20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</si>
  <si>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</si>
  <si>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</si>
  <si>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</si>
  <si>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</si>
  <si>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</si>
  <si>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>check</t>
  </si>
  <si>
    <t>from the last quarter report to the date of this announcement.</t>
  </si>
  <si>
    <t>Investment holdings and others</t>
  </si>
  <si>
    <t>(audited)</t>
  </si>
  <si>
    <t>Current</t>
  </si>
  <si>
    <t>+ / (-)</t>
  </si>
  <si>
    <t>%</t>
  </si>
  <si>
    <t>50200 Kuala Lumpur</t>
  </si>
  <si>
    <t>.</t>
  </si>
  <si>
    <t>CUMULATIVE QUARTERS</t>
  </si>
  <si>
    <t>cc. Securities Commission</t>
  </si>
  <si>
    <t xml:space="preserve">       ordinary shares in issue) (sen)</t>
  </si>
  <si>
    <t xml:space="preserve">        shares) (sen)</t>
  </si>
  <si>
    <t>BERJAYA SPORTS TOTO BERHAD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</si>
  <si>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</si>
  <si>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</si>
  <si>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</si>
  <si>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</si>
  <si>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</si>
  <si>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</si>
  <si>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</si>
  <si>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</si>
  <si>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Share of tax of associated company</t>
  </si>
  <si>
    <t>follows :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</si>
  <si>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</si>
  <si>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</si>
  <si>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</si>
  <si>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</si>
  <si>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</si>
  <si>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</si>
  <si>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</si>
  <si>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</si>
  <si>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</si>
  <si>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Profit/(loss)</t>
  </si>
  <si>
    <t>Investment in Associated Companies</t>
  </si>
  <si>
    <t>Associated companies</t>
  </si>
  <si>
    <t xml:space="preserve">Save as disclosed in Note 13, there were no financial instruments with off balance sheet risk for the </t>
  </si>
  <si>
    <t>Toto betting operations</t>
  </si>
  <si>
    <t>30/4/00</t>
  </si>
  <si>
    <t>There was no extraordinary item in the quarterly financial statement under review.</t>
  </si>
  <si>
    <t>under review.</t>
  </si>
  <si>
    <t>June 2000</t>
  </si>
  <si>
    <t>Given the current economic condition and barring unforeseen circumstances, the Directors anticipate</t>
  </si>
  <si>
    <t>Not applicable.</t>
  </si>
  <si>
    <t xml:space="preserve">Note : </t>
  </si>
  <si>
    <t>turnover.  This is to be consistent with the basis used in the most recent annual financial statements.</t>
  </si>
  <si>
    <t>and a loan taken up by a related company. A guarantee fee is receivable by the Company.</t>
  </si>
  <si>
    <t xml:space="preserve">by the Company to Noteholders of a Secured Floating Rate Notes Issue issued by a related company </t>
  </si>
  <si>
    <t xml:space="preserve">  geographical basis are as follows :</t>
  </si>
  <si>
    <t xml:space="preserve">Segmental information on </t>
  </si>
  <si>
    <t>Malaysia</t>
  </si>
  <si>
    <t>Outside Malaysia</t>
  </si>
  <si>
    <t>The comparative figure for turnover has been restated to exclude the share of associate company's</t>
  </si>
  <si>
    <t>year todate</t>
  </si>
  <si>
    <t>August 2000</t>
  </si>
  <si>
    <t>September 2000</t>
  </si>
  <si>
    <t>October 2000</t>
  </si>
  <si>
    <t xml:space="preserve">Net earnings per share based on 2(j) </t>
  </si>
  <si>
    <t xml:space="preserve">     for preference dividends, if any :</t>
  </si>
  <si>
    <t xml:space="preserve">     above after deducting any provision </t>
  </si>
  <si>
    <t xml:space="preserve">There was no pre-acquisition profits included in the results for the current financial period ended </t>
  </si>
  <si>
    <t xml:space="preserve">There was no profits on sale of investment and properties for the current financial period ended 31 </t>
  </si>
  <si>
    <t>There was no purchase or disposal of quoted securities for the current financial period</t>
  </si>
  <si>
    <t xml:space="preserve">There were no changes in the composition of the Company for the current financial period ended 31 </t>
  </si>
  <si>
    <t>investments, restructuring and discontinuing operations.</t>
  </si>
  <si>
    <t>Amount</t>
  </si>
  <si>
    <t>Balance as at 1 May 2000</t>
  </si>
  <si>
    <t>Increase in treasury shares for the period</t>
  </si>
  <si>
    <t xml:space="preserve">UNAUDITED 3RD QUARTER REPORT ON CONSOLIDATED RESULTS </t>
  </si>
  <si>
    <t>FOR THE FINANCIAL QUARTER ENDED 31 JANUARY 2001</t>
  </si>
  <si>
    <t>31/1/2001</t>
  </si>
  <si>
    <t>31/1/2000</t>
  </si>
  <si>
    <t xml:space="preserve">       [31/1/00: 576,951,000] ordinary </t>
  </si>
  <si>
    <t xml:space="preserve">        567,393,000[31/1/00: 572,260,000]         </t>
  </si>
  <si>
    <t>The taxation charge for the financial period ended 31 January 2001 included the following :</t>
  </si>
  <si>
    <t>3rd quarter</t>
  </si>
  <si>
    <t>31 January 2001.</t>
  </si>
  <si>
    <t>January 2001 except for subsidiary companies with principal activities of property development.</t>
  </si>
  <si>
    <t xml:space="preserve">January 2001 including business combination, acquisition or disposal of subsidiaries and long term </t>
  </si>
  <si>
    <t>Our principal business operations are not significantly affected by seasonality or cyclicality factors</t>
  </si>
  <si>
    <t xml:space="preserve">During the financial period ended 31 January 2001, the Company issued 674,000 ordinary shares </t>
  </si>
  <si>
    <t xml:space="preserve">arising from Employees' Share Option Scheme.  The Company also bought back 2,391,000 shares </t>
  </si>
  <si>
    <t>of its own from the open market during the third quarter. Inclusive of the 7,822,000 shares</t>
  </si>
  <si>
    <t xml:space="preserve">bought back in the first and second quarters, the cumulative shares bought back for the financial </t>
  </si>
  <si>
    <t>funds and are being held as treasury shares with none of the shares being cancelled and resold during</t>
  </si>
  <si>
    <t xml:space="preserve">period ended 31 January 2001 is 10,213,000.  These shares are bought back with internally generated </t>
  </si>
  <si>
    <t>the financial quarter ended 31 January 2001.</t>
  </si>
  <si>
    <t>December 2000</t>
  </si>
  <si>
    <t>The number of treasury shares held on hand as at 31 January 2001 are as follows :</t>
  </si>
  <si>
    <t>Total treasury shares as at 31 January 2001</t>
  </si>
  <si>
    <t>As at 31 January 2001, the number of outstanding shares in issue and fully paid with voting rights is</t>
  </si>
  <si>
    <t>562,490,000 (30 April 2000 : 572,029,000) ordinary shares of RM1.00 each.</t>
  </si>
  <si>
    <t xml:space="preserve">As at 31 January 2001, there was a contingent liability of USD39,433,000 (30 April 2000 :  </t>
  </si>
  <si>
    <t>financial quarter ended 31 January 2001.</t>
  </si>
  <si>
    <t xml:space="preserve">Segmental turnover, profit before taxation and total assets employed as at 31 January 2001 were as </t>
  </si>
  <si>
    <t>that the results for the fourth quarter of the financial year ending 30 April 2001 will be satisfactory.</t>
  </si>
  <si>
    <t xml:space="preserve">USD52,952,500) equivalent to approximately RM149,846,000 relating to an unsecured guarantee given </t>
  </si>
  <si>
    <t>Long Term Receivable</t>
  </si>
  <si>
    <t>compared to the preceding year corresponding period ended 31 January 2000.</t>
  </si>
  <si>
    <t>The exceptional item amounting to RM1.66 million was in relation to overseas lottery fixed assets</t>
  </si>
  <si>
    <t>written off during the financial period ended 31 January 2001.</t>
  </si>
  <si>
    <t xml:space="preserve">As at the date of this announcement, the aforesaid proposals which are inter-conditional are still </t>
  </si>
  <si>
    <t xml:space="preserve">The Group borrowings as at 31 January 2001 consisted of secured short term borrowings </t>
  </si>
  <si>
    <t>amounting to RM7,828,000.  All the borrowings was denominated in US dollars amounting to</t>
  </si>
  <si>
    <t xml:space="preserve">USD 2,060,000 and was converted at the rate prevailing as at 31 January 2001. </t>
  </si>
  <si>
    <t xml:space="preserve">As compared to the corresponding third quarter ended 31 January 2000, the Group achieved a </t>
  </si>
  <si>
    <t>As compared to the preceding quarter ended 31 October 2000, the Group achieved a 1% increase</t>
  </si>
  <si>
    <t xml:space="preserve">mainly attributed to the unfavourable prize payout from the toto betting operations under Sports </t>
  </si>
  <si>
    <t>Toto Malaysia Sdn Bhd.</t>
  </si>
  <si>
    <t xml:space="preserve">in turnover whereas the Group's pre-tax profit was lower by 28%.  The lower pre-tax profit was </t>
  </si>
  <si>
    <t>For the 9-month period ended 31 January 2001, the Group achieved a turnover of RM1.72 billion</t>
  </si>
  <si>
    <t>and a pre-tax profit of RM289.9 million, representing an increase of 2% and 4% respectively as</t>
  </si>
  <si>
    <t>higher than the statutory tax rate mainly due to certain expenses being disallowed for taxation</t>
  </si>
  <si>
    <t>The effective tax rate on the Group's current third quarter profit and current year todate profit were</t>
  </si>
  <si>
    <t>purposes.</t>
  </si>
  <si>
    <t>Under provision in prior years</t>
  </si>
  <si>
    <t>except for our toto betting operations that may be affected by the festive seasons.</t>
  </si>
  <si>
    <t>turnover of RM572.6 million representing a 4% increase.  However, the Group registered a pre-tax</t>
  </si>
  <si>
    <t xml:space="preserve">profit of RM80.1 million that was lower by 4%.  The lower pre-tax profit was mainly due to </t>
  </si>
  <si>
    <t>Page  1</t>
  </si>
  <si>
    <t>Page  3</t>
  </si>
  <si>
    <t>Page  4</t>
  </si>
  <si>
    <t>Page  5</t>
  </si>
  <si>
    <t>Page  8</t>
  </si>
  <si>
    <t>Page  7</t>
  </si>
  <si>
    <t>Page  6</t>
  </si>
  <si>
    <t>(ii)  Fully diluted (based on 567,393,000</t>
  </si>
  <si>
    <t>Transfer from deferred tax</t>
  </si>
  <si>
    <t xml:space="preserve">The quarterly financial statements have been prepared using the same accounting policies and </t>
  </si>
  <si>
    <t>methods of computation as compared with the most recent annual financial statement except that</t>
  </si>
  <si>
    <t>pre-operating expenditure incurred during the period are charged out as expense where a direct</t>
  </si>
  <si>
    <t xml:space="preserve">association between the probable future economic benefits and expenditure incurred cannot be </t>
  </si>
  <si>
    <t>to the opening balance of retained earnings in accordance to MASB Interpretation Bulleting IB-1:</t>
  </si>
  <si>
    <t>Preliminary and Pre-Operating Expenditure which came into effect in December 2000.  Previously,</t>
  </si>
  <si>
    <t>pre-operating expenditure was capitalised as deferred expenditure and amortised over a period</t>
  </si>
  <si>
    <t>of five years upon commencement of operation.</t>
  </si>
  <si>
    <t>established.  The pre-operating expenses brought forward amounting to RM2,828,000 are adjusted</t>
  </si>
  <si>
    <t>On 1 December 2000, the Company ("BToto") announced the following proposals, i.e.:</t>
  </si>
  <si>
    <t>(iii)  the proposed increase in authorised share capital of BToto from RM1 billion comprising 1 billion</t>
  </si>
  <si>
    <t xml:space="preserve">       BToto shares to RM2 billion comprising 2 billion BToto shares.</t>
  </si>
  <si>
    <t>higher prize payout for the toto betting operations in this third quarter under review.</t>
  </si>
  <si>
    <t>pending the relevant authorities' approval.</t>
  </si>
  <si>
    <t>(i)    the proposed distribution of a special dividend of 170% (45% tax exempt and 125% less</t>
  </si>
  <si>
    <t xml:space="preserve">        tax of 28%) amounting to RM779.583 million;</t>
  </si>
  <si>
    <t xml:space="preserve">(ii)   the proposed renounceable rights issue of up to RM779.583 million of 8% nominal value of </t>
  </si>
  <si>
    <t xml:space="preserve">       Irredeemable Convertible Unsecured Loan Stocks ("ICULS") to all the shareholders of BToto</t>
  </si>
  <si>
    <t xml:space="preserve">       at 100% of the nominal value on the basis of RM27 nominal value of ICULS for every 20 </t>
  </si>
  <si>
    <t xml:space="preserve">       BToto shares held; and</t>
  </si>
  <si>
    <t>Our principal subsidiary, Sports Toto Malaysia Sdn Bhd ("Sports Toto"), recorded a turnover of</t>
  </si>
  <si>
    <t xml:space="preserve">RM1.65 billion for the period ended 31 January 2001, marginally down from the RM1.66 billion </t>
  </si>
  <si>
    <t>than the profit of RM265.7 million recorded in the previous period ended 31 January 2000.</t>
  </si>
  <si>
    <t>27 March 2001</t>
  </si>
  <si>
    <t xml:space="preserve">of the financial year ending 30 April 2001 payable on 30 April 2001.  The entitlement date shall </t>
  </si>
  <si>
    <t>be fixed on 18 April 2001. The Board had declared the first interim dividend of 5% per share less</t>
  </si>
  <si>
    <t>28% income tax and the second interim dividend of 5% per share less 28% income tax for the</t>
  </si>
  <si>
    <t xml:space="preserve">financial year ending 30 April 2001.  The first and second interim dividend have been paid on </t>
  </si>
  <si>
    <t>18 December 2000 and 26 Ferbruary 2001 respectively.  The third interim together with the first</t>
  </si>
  <si>
    <t xml:space="preserve">and second interim dividend will bring the gross dividend distribution per share in respect of the </t>
  </si>
  <si>
    <t>31 January 2000 : 10% per share less 28% income tax).</t>
  </si>
  <si>
    <t>A Depositor shall qualify for the entitlement only in respect of :</t>
  </si>
  <si>
    <t>a.</t>
  </si>
  <si>
    <t>Shares transferred to the Depositor's Securities Account before 12:30 p.m. on 18 April 2001</t>
  </si>
  <si>
    <t>in respect of ordinary transfer.</t>
  </si>
  <si>
    <t>b.</t>
  </si>
  <si>
    <t>Shares bought on the Kuala Lumpur Stock Exchange on a cum entitlement basis according</t>
  </si>
  <si>
    <t>to the Rules of the Kuala Lumpur Stock Exchange.</t>
  </si>
  <si>
    <t>Page  9</t>
  </si>
  <si>
    <t>The Board has declared a third interim dividend of 5% per share less 28% income tax in respect</t>
  </si>
  <si>
    <t>financial period ended 31 January 2001 to 15% (previous year corresponding financial period ended</t>
  </si>
  <si>
    <t>recorded for the previous period ended 31 January 2000 in spite of having two draws less than</t>
  </si>
  <si>
    <t>the previous corresponding period.  Profit before taxation of RM257.8 million was 3% lower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</si>
</sst>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8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8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0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1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2" xfId="0" applyFont="1" applyBorder="1" applyAlignment="1" applyProtection="1">
      <alignment horizontal="centerContinuous"/>
      <protection/>
    </xf>
    <xf numFmtId="168" fontId="5" fillId="0" borderId="8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13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4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68" fontId="5" fillId="0" borderId="20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" fillId="0" borderId="18" xfId="0" applyFont="1" applyBorder="1" applyAlignment="1" applyProtection="1" quotePrefix="1">
      <alignment horizontal="center"/>
      <protection/>
    </xf>
    <xf numFmtId="0" fontId="0" fillId="0" borderId="21" xfId="0" applyBorder="1" applyAlignment="1" quotePrefix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3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13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8" fontId="5" fillId="0" borderId="25" xfId="15" applyNumberFormat="1" applyFont="1" applyBorder="1" applyAlignment="1" applyProtection="1">
      <alignment/>
      <protection/>
    </xf>
    <xf numFmtId="43" fontId="5" fillId="0" borderId="13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Continuous"/>
    </xf>
    <xf numFmtId="168" fontId="5" fillId="0" borderId="20" xfId="15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 quotePrefix="1">
      <alignment/>
    </xf>
    <xf numFmtId="17" fontId="5" fillId="0" borderId="18" xfId="0" applyNumberFormat="1" applyFont="1" applyBorder="1" applyAlignment="1" quotePrefix="1">
      <alignment/>
    </xf>
    <xf numFmtId="43" fontId="5" fillId="0" borderId="18" xfId="15" applyFont="1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 quotePrefix="1">
      <alignment/>
    </xf>
    <xf numFmtId="43" fontId="5" fillId="0" borderId="17" xfId="15" applyFont="1" applyBorder="1" applyAlignment="1">
      <alignment/>
    </xf>
    <xf numFmtId="168" fontId="5" fillId="0" borderId="10" xfId="15" applyNumberFormat="1" applyFont="1" applyBorder="1" applyAlignment="1">
      <alignment/>
    </xf>
    <xf numFmtId="168" fontId="5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67" fontId="5" fillId="0" borderId="13" xfId="15" applyNumberFormat="1" applyFont="1" applyBorder="1" applyAlignment="1" applyProtection="1">
      <alignment horizontal="center"/>
      <protection/>
    </xf>
    <xf numFmtId="167" fontId="5" fillId="0" borderId="0" xfId="15" applyNumberFormat="1" applyFont="1" applyBorder="1" applyAlignment="1" applyProtection="1">
      <alignment horizontal="center"/>
      <protection/>
    </xf>
    <xf numFmtId="167" fontId="5" fillId="0" borderId="10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21" xfId="15" applyNumberFormat="1" applyFont="1" applyBorder="1" applyAlignment="1">
      <alignment/>
    </xf>
    <xf numFmtId="168" fontId="5" fillId="0" borderId="15" xfId="15" applyNumberFormat="1" applyFont="1" applyBorder="1" applyAlignment="1">
      <alignment/>
    </xf>
    <xf numFmtId="168" fontId="5" fillId="0" borderId="17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" name="Line 1"/>
        <xdr:cNvSpPr>
          <a:spLocks/>
        </xdr:cNvSpPr>
      </xdr:nvSpPr>
      <xdr:spPr>
        <a:xfrm>
          <a:off x="5086350" y="140303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C38">
      <selection activeCell="G54" sqref="G54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5" customHeight="1"/>
    <row r="5" ht="7.5" customHeight="1"/>
    <row r="6" spans="1:10" ht="13.5" customHeight="1">
      <c r="A6" s="53" t="s">
        <v>125</v>
      </c>
      <c r="B6" s="3"/>
      <c r="C6" s="3"/>
      <c r="D6" s="3"/>
      <c r="E6" s="3"/>
      <c r="J6" s="1"/>
    </row>
    <row r="7" spans="1:5" ht="13.5" customHeight="1">
      <c r="A7" s="54" t="s">
        <v>180</v>
      </c>
      <c r="B7" s="3"/>
      <c r="C7" s="3"/>
      <c r="D7" s="3"/>
      <c r="E7" s="3"/>
    </row>
    <row r="8" spans="1:5" ht="13.5" customHeight="1">
      <c r="A8" s="55" t="s">
        <v>181</v>
      </c>
      <c r="B8" s="3"/>
      <c r="C8" s="3"/>
      <c r="D8" s="3"/>
      <c r="E8" s="3"/>
    </row>
    <row r="9" spans="1:5" ht="7.5" customHeight="1">
      <c r="A9" s="3"/>
      <c r="B9" s="3"/>
      <c r="C9" s="3"/>
      <c r="D9" s="3"/>
      <c r="E9" s="3"/>
    </row>
    <row r="10" spans="1:10" ht="13.5" customHeight="1">
      <c r="A10" s="53" t="s">
        <v>65</v>
      </c>
      <c r="B10" s="3"/>
      <c r="C10" s="3"/>
      <c r="D10" s="3"/>
      <c r="E10" s="3"/>
      <c r="H10" s="20" t="s">
        <v>66</v>
      </c>
      <c r="J10" s="20" t="s">
        <v>66</v>
      </c>
    </row>
    <row r="11" spans="1:10" ht="13.5" customHeight="1">
      <c r="A11" s="6"/>
      <c r="B11" s="6"/>
      <c r="C11" s="6"/>
      <c r="D11" s="6"/>
      <c r="E11" s="6"/>
      <c r="H11" s="21" t="s">
        <v>67</v>
      </c>
      <c r="J11" s="21" t="s">
        <v>10</v>
      </c>
    </row>
    <row r="12" spans="1:10" ht="13.5" customHeight="1">
      <c r="A12" s="6"/>
      <c r="B12" s="6"/>
      <c r="C12" s="6"/>
      <c r="D12" s="6"/>
      <c r="E12" s="6"/>
      <c r="H12" s="21" t="s">
        <v>9</v>
      </c>
      <c r="J12" s="21" t="s">
        <v>68</v>
      </c>
    </row>
    <row r="13" spans="1:10" ht="13.5" customHeight="1">
      <c r="A13" s="6"/>
      <c r="B13" s="6"/>
      <c r="C13" s="6"/>
      <c r="D13" s="6"/>
      <c r="E13" s="6"/>
      <c r="H13" s="21" t="s">
        <v>12</v>
      </c>
      <c r="J13" s="21" t="s">
        <v>69</v>
      </c>
    </row>
    <row r="14" spans="1:10" ht="13.5" customHeight="1">
      <c r="A14" s="6"/>
      <c r="B14" s="6"/>
      <c r="C14" s="6"/>
      <c r="D14" s="6"/>
      <c r="E14" s="6"/>
      <c r="H14" s="21" t="s">
        <v>182</v>
      </c>
      <c r="J14" s="21" t="s">
        <v>150</v>
      </c>
    </row>
    <row r="15" spans="1:10" ht="13.5" customHeight="1">
      <c r="A15" s="6"/>
      <c r="B15" s="6"/>
      <c r="C15" s="6"/>
      <c r="D15" s="6"/>
      <c r="E15" s="6"/>
      <c r="H15" s="72"/>
      <c r="J15" s="73" t="s">
        <v>115</v>
      </c>
    </row>
    <row r="16" spans="1:10" ht="13.5" customHeight="1">
      <c r="A16" s="6"/>
      <c r="B16" s="6"/>
      <c r="C16" s="6"/>
      <c r="D16" s="6"/>
      <c r="E16" s="6"/>
      <c r="H16" s="22" t="s">
        <v>17</v>
      </c>
      <c r="J16" s="22" t="s">
        <v>17</v>
      </c>
    </row>
    <row r="17" spans="1:5" ht="7.5" customHeight="1">
      <c r="A17" s="6"/>
      <c r="B17" s="6"/>
      <c r="C17" s="6"/>
      <c r="D17" s="6"/>
      <c r="E17" s="6"/>
    </row>
    <row r="18" spans="1:10" ht="13.5" customHeight="1">
      <c r="A18" s="24" t="s">
        <v>18</v>
      </c>
      <c r="B18" s="11" t="s">
        <v>70</v>
      </c>
      <c r="C18" s="6"/>
      <c r="D18" s="6"/>
      <c r="E18" s="6"/>
      <c r="H18" s="30">
        <v>114521</v>
      </c>
      <c r="I18" s="27"/>
      <c r="J18" s="30">
        <v>117300</v>
      </c>
    </row>
    <row r="19" spans="1:10" ht="13.5" customHeight="1">
      <c r="A19" s="24" t="s">
        <v>25</v>
      </c>
      <c r="B19" s="11" t="s">
        <v>146</v>
      </c>
      <c r="H19" s="30">
        <v>1205</v>
      </c>
      <c r="I19" s="27"/>
      <c r="J19" s="30">
        <v>1208</v>
      </c>
    </row>
    <row r="20" spans="1:10" ht="13.5" customHeight="1">
      <c r="A20" s="24" t="s">
        <v>63</v>
      </c>
      <c r="B20" s="11" t="s">
        <v>71</v>
      </c>
      <c r="H20" s="30">
        <v>14058</v>
      </c>
      <c r="I20" s="27"/>
      <c r="J20" s="30">
        <v>14058</v>
      </c>
    </row>
    <row r="21" spans="1:10" ht="13.5" customHeight="1">
      <c r="A21" s="24">
        <f>+A20+1</f>
        <v>4</v>
      </c>
      <c r="B21" s="11" t="s">
        <v>209</v>
      </c>
      <c r="H21" s="30">
        <v>1539</v>
      </c>
      <c r="I21" s="27"/>
      <c r="J21" s="30">
        <v>0</v>
      </c>
    </row>
    <row r="22" spans="1:10" ht="13.5" customHeight="1">
      <c r="A22" s="24">
        <f>+A21+1</f>
        <v>5</v>
      </c>
      <c r="B22" s="11" t="s">
        <v>73</v>
      </c>
      <c r="H22" s="30">
        <f>645883+23</f>
        <v>645906</v>
      </c>
      <c r="I22" s="27"/>
      <c r="J22" s="30">
        <f>653200+3345</f>
        <v>656545</v>
      </c>
    </row>
    <row r="23" spans="1:10" ht="4.5" customHeight="1">
      <c r="A23" s="46"/>
      <c r="H23" s="27"/>
      <c r="I23" s="27"/>
      <c r="J23" s="27"/>
    </row>
    <row r="24" spans="1:10" ht="13.5" customHeight="1">
      <c r="A24" s="24">
        <v>6</v>
      </c>
      <c r="B24" s="11" t="s">
        <v>75</v>
      </c>
      <c r="H24" s="27"/>
      <c r="I24" s="27"/>
      <c r="J24" s="27"/>
    </row>
    <row r="25" spans="1:10" ht="13.5" customHeight="1">
      <c r="A25" s="46"/>
      <c r="C25" s="11" t="s">
        <v>76</v>
      </c>
      <c r="H25" s="30">
        <v>14738</v>
      </c>
      <c r="I25" s="27"/>
      <c r="J25" s="30">
        <v>8173</v>
      </c>
    </row>
    <row r="26" spans="1:10" ht="13.5" customHeight="1">
      <c r="A26" s="46"/>
      <c r="C26" s="11" t="s">
        <v>77</v>
      </c>
      <c r="H26" s="30">
        <v>9167</v>
      </c>
      <c r="I26" s="27"/>
      <c r="J26" s="30">
        <v>45127</v>
      </c>
    </row>
    <row r="27" spans="1:10" ht="13.5" customHeight="1">
      <c r="A27" s="46"/>
      <c r="C27" s="11" t="s">
        <v>78</v>
      </c>
      <c r="H27" s="30">
        <f>53259+852+428960+569240+280-129</f>
        <v>1052462</v>
      </c>
      <c r="I27" s="27"/>
      <c r="J27" s="30">
        <f>38510+6593+249162+512987+133</f>
        <v>807385</v>
      </c>
    </row>
    <row r="28" spans="1:10" ht="13.5" customHeight="1">
      <c r="A28" s="46"/>
      <c r="C28" s="11" t="s">
        <v>126</v>
      </c>
      <c r="H28" s="30">
        <v>9820</v>
      </c>
      <c r="I28" s="27"/>
      <c r="J28" s="30">
        <v>19614</v>
      </c>
    </row>
    <row r="29" spans="1:10" ht="13.5" customHeight="1">
      <c r="A29" s="46"/>
      <c r="C29" s="11" t="s">
        <v>79</v>
      </c>
      <c r="H29" s="30">
        <v>40101</v>
      </c>
      <c r="I29" s="27"/>
      <c r="J29" s="30">
        <v>65697</v>
      </c>
    </row>
    <row r="30" spans="1:10" ht="13.5" customHeight="1">
      <c r="A30" s="46"/>
      <c r="C30" s="11" t="s">
        <v>80</v>
      </c>
      <c r="H30" s="33">
        <v>49373</v>
      </c>
      <c r="I30" s="27"/>
      <c r="J30" s="33">
        <v>167067</v>
      </c>
    </row>
    <row r="31" spans="1:10" ht="4.5" customHeight="1">
      <c r="A31" s="46"/>
      <c r="H31" s="27"/>
      <c r="I31" s="27"/>
      <c r="J31" s="27"/>
    </row>
    <row r="32" spans="1:10" ht="12.75" customHeight="1">
      <c r="A32" s="46"/>
      <c r="H32" s="33">
        <f>SUM(H25:H30)</f>
        <v>1175661</v>
      </c>
      <c r="I32" s="27"/>
      <c r="J32" s="33">
        <f>SUM(J25:J30)</f>
        <v>1113063</v>
      </c>
    </row>
    <row r="33" spans="1:10" ht="6" customHeight="1">
      <c r="A33" s="46"/>
      <c r="H33" s="27"/>
      <c r="I33" s="27"/>
      <c r="J33" s="27"/>
    </row>
    <row r="34" spans="1:10" ht="13.5" customHeight="1">
      <c r="A34" s="24">
        <v>7</v>
      </c>
      <c r="B34" s="11" t="s">
        <v>82</v>
      </c>
      <c r="H34" s="27"/>
      <c r="I34" s="27"/>
      <c r="J34" s="27"/>
    </row>
    <row r="35" spans="1:10" ht="13.5" customHeight="1">
      <c r="A35" s="46"/>
      <c r="C35" s="11" t="s">
        <v>83</v>
      </c>
      <c r="H35" s="30">
        <f>7842-14</f>
        <v>7828</v>
      </c>
      <c r="I35" s="27"/>
      <c r="J35" s="30">
        <v>7853</v>
      </c>
    </row>
    <row r="36" spans="1:10" ht="13.5" customHeight="1">
      <c r="A36" s="46"/>
      <c r="C36" s="11" t="s">
        <v>84</v>
      </c>
      <c r="H36" s="30">
        <v>42069</v>
      </c>
      <c r="I36" s="27"/>
      <c r="J36" s="30">
        <v>42847</v>
      </c>
    </row>
    <row r="37" spans="1:10" ht="13.5" customHeight="1">
      <c r="A37" s="46"/>
      <c r="C37" s="11" t="s">
        <v>85</v>
      </c>
      <c r="H37" s="30">
        <f>340268+3747+14</f>
        <v>344029</v>
      </c>
      <c r="I37" s="27"/>
      <c r="J37" s="30">
        <f>266124+3052</f>
        <v>269176</v>
      </c>
    </row>
    <row r="38" spans="1:10" ht="13.5" customHeight="1">
      <c r="A38" s="46"/>
      <c r="C38" s="11" t="s">
        <v>86</v>
      </c>
      <c r="H38" s="30">
        <v>39764</v>
      </c>
      <c r="I38" s="27"/>
      <c r="J38" s="30">
        <v>91178</v>
      </c>
    </row>
    <row r="39" spans="1:10" ht="13.5" customHeight="1">
      <c r="A39" s="46"/>
      <c r="C39" s="11" t="s">
        <v>87</v>
      </c>
      <c r="H39" s="32">
        <f>12150-12150+20250</f>
        <v>20250</v>
      </c>
      <c r="I39" s="27"/>
      <c r="J39" s="33">
        <v>61433</v>
      </c>
    </row>
    <row r="40" spans="1:10" ht="4.5" customHeight="1">
      <c r="A40" s="46"/>
      <c r="H40" s="27"/>
      <c r="I40" s="27"/>
      <c r="J40" s="27"/>
    </row>
    <row r="41" spans="1:10" ht="12.75" customHeight="1">
      <c r="A41" s="46"/>
      <c r="H41" s="33">
        <f>SUM(H35:H39)</f>
        <v>453940</v>
      </c>
      <c r="I41" s="27"/>
      <c r="J41" s="33">
        <f>SUM(J35:J39)</f>
        <v>472487</v>
      </c>
    </row>
    <row r="42" spans="1:10" ht="6" customHeight="1">
      <c r="A42" s="46"/>
      <c r="H42" s="27"/>
      <c r="I42" s="27"/>
      <c r="J42" s="27"/>
    </row>
    <row r="43" spans="1:10" ht="12.75" customHeight="1">
      <c r="A43" s="24">
        <v>8</v>
      </c>
      <c r="B43" s="11" t="s">
        <v>88</v>
      </c>
      <c r="H43" s="33">
        <f>H32-H41</f>
        <v>721721</v>
      </c>
      <c r="I43" s="27"/>
      <c r="J43" s="33">
        <f>J32-J41</f>
        <v>640576</v>
      </c>
    </row>
    <row r="44" spans="1:10" ht="4.5" customHeight="1">
      <c r="A44" s="46"/>
      <c r="H44" s="27"/>
      <c r="I44" s="27"/>
      <c r="J44" s="27"/>
    </row>
    <row r="45" spans="1:10" ht="12.75" customHeight="1" thickBot="1">
      <c r="A45" s="46"/>
      <c r="H45" s="25">
        <f>SUM(H18:H22)+H43</f>
        <v>1498950</v>
      </c>
      <c r="I45" s="27"/>
      <c r="J45" s="25">
        <f>SUM(J18:J22)+J43</f>
        <v>1429687</v>
      </c>
    </row>
    <row r="46" spans="1:10" ht="6" customHeight="1" thickTop="1">
      <c r="A46" s="46"/>
      <c r="H46" s="27"/>
      <c r="I46" s="27"/>
      <c r="J46" s="27"/>
    </row>
    <row r="47" spans="1:10" ht="13.5" customHeight="1">
      <c r="A47" s="24">
        <v>9</v>
      </c>
      <c r="B47" s="11" t="s">
        <v>89</v>
      </c>
      <c r="H47" s="30">
        <v>575758</v>
      </c>
      <c r="I47" s="27"/>
      <c r="J47" s="30">
        <v>575084</v>
      </c>
    </row>
    <row r="48" spans="1:10" ht="13.5" customHeight="1">
      <c r="A48" s="46"/>
      <c r="B48" s="11" t="s">
        <v>90</v>
      </c>
      <c r="H48" s="27"/>
      <c r="I48" s="27"/>
      <c r="J48" s="27"/>
    </row>
    <row r="49" spans="1:10" ht="13.5" customHeight="1">
      <c r="A49" s="46"/>
      <c r="C49" s="11" t="s">
        <v>91</v>
      </c>
      <c r="H49" s="39">
        <v>97731</v>
      </c>
      <c r="I49" s="27"/>
      <c r="J49" s="39">
        <v>94374</v>
      </c>
    </row>
    <row r="50" spans="1:10" ht="13.5" customHeight="1">
      <c r="A50" s="46"/>
      <c r="C50" s="11" t="s">
        <v>92</v>
      </c>
      <c r="H50" s="40">
        <f>1012951-129-12150+12150-20250</f>
        <v>992572</v>
      </c>
      <c r="I50" s="27"/>
      <c r="J50" s="40">
        <v>849063</v>
      </c>
    </row>
    <row r="51" spans="1:10" ht="13.5" customHeight="1">
      <c r="A51" s="46"/>
      <c r="C51" s="11" t="s">
        <v>127</v>
      </c>
      <c r="H51" s="62">
        <v>486</v>
      </c>
      <c r="I51" s="27"/>
      <c r="J51" s="62">
        <v>7027</v>
      </c>
    </row>
    <row r="52" spans="1:10" ht="4.5" customHeight="1">
      <c r="A52" s="46"/>
      <c r="H52" s="27"/>
      <c r="I52" s="27"/>
      <c r="J52"/>
    </row>
    <row r="53" spans="1:10" ht="12.75" customHeight="1">
      <c r="A53" s="46"/>
      <c r="H53" s="33">
        <f>SUM(H49:H51)</f>
        <v>1090789</v>
      </c>
      <c r="I53" s="27"/>
      <c r="J53" s="33">
        <f>SUM(J49:J51)</f>
        <v>950464</v>
      </c>
    </row>
    <row r="54" spans="1:10" ht="14.25" customHeight="1">
      <c r="A54" s="46"/>
      <c r="B54" s="23" t="s">
        <v>128</v>
      </c>
      <c r="H54" s="30">
        <f>H47+H53</f>
        <v>1666547</v>
      </c>
      <c r="I54" s="27"/>
      <c r="J54" s="30">
        <f>J47+J53</f>
        <v>1525548</v>
      </c>
    </row>
    <row r="55" spans="1:10" ht="6" customHeight="1">
      <c r="A55" s="46"/>
      <c r="B55" s="11"/>
      <c r="H55" s="30"/>
      <c r="I55" s="27"/>
      <c r="J55" s="30"/>
    </row>
    <row r="56" spans="1:10" ht="13.5" customHeight="1">
      <c r="A56" s="46">
        <v>10</v>
      </c>
      <c r="B56" s="11" t="s">
        <v>129</v>
      </c>
      <c r="H56" s="43">
        <v>-81014</v>
      </c>
      <c r="I56" s="27"/>
      <c r="J56" s="43">
        <v>-25744</v>
      </c>
    </row>
    <row r="57" spans="1:10" ht="6" customHeight="1">
      <c r="A57" s="46"/>
      <c r="B57" s="11"/>
      <c r="H57" s="30"/>
      <c r="I57" s="27"/>
      <c r="J57" s="30"/>
    </row>
    <row r="58" spans="1:10" ht="13.5" customHeight="1">
      <c r="A58" s="46"/>
      <c r="B58" s="11" t="s">
        <v>130</v>
      </c>
      <c r="H58" s="30">
        <f>+H54+H56</f>
        <v>1585533</v>
      </c>
      <c r="I58" s="27"/>
      <c r="J58" s="30">
        <f>+J54+J56</f>
        <v>1499804</v>
      </c>
    </row>
    <row r="59" spans="1:10" ht="6" customHeight="1">
      <c r="A59" s="46"/>
      <c r="B59" s="11"/>
      <c r="H59" s="30"/>
      <c r="I59" s="27"/>
      <c r="J59" s="30"/>
    </row>
    <row r="60" spans="1:10" ht="13.5" customHeight="1">
      <c r="A60" s="44">
        <v>11</v>
      </c>
      <c r="B60" s="11" t="s">
        <v>93</v>
      </c>
      <c r="H60" s="30">
        <v>-124254</v>
      </c>
      <c r="I60" s="27"/>
      <c r="J60" s="30">
        <v>-106292</v>
      </c>
    </row>
    <row r="61" spans="1:10" ht="13.5" customHeight="1">
      <c r="A61" s="44">
        <v>12</v>
      </c>
      <c r="B61" s="11" t="s">
        <v>94</v>
      </c>
      <c r="H61" s="43">
        <f>32653+5018</f>
        <v>37671</v>
      </c>
      <c r="I61" s="27"/>
      <c r="J61" s="43">
        <f>30239+5936</f>
        <v>36175</v>
      </c>
    </row>
    <row r="62" spans="1:10" ht="15.75" thickBot="1">
      <c r="A62" s="46"/>
      <c r="H62" s="25">
        <f>SUM(H58:H61)</f>
        <v>1498950</v>
      </c>
      <c r="I62" s="27"/>
      <c r="J62" s="25">
        <f>SUM(J58:J61)</f>
        <v>1429687</v>
      </c>
    </row>
    <row r="63" spans="1:10" ht="6" customHeight="1" thickTop="1">
      <c r="A63" s="46"/>
      <c r="H63" s="27"/>
      <c r="I63" s="27"/>
      <c r="J63" s="27"/>
    </row>
    <row r="64" spans="1:10" ht="12.75" customHeight="1" thickBot="1">
      <c r="A64" s="44">
        <v>13</v>
      </c>
      <c r="B64" s="11" t="s">
        <v>95</v>
      </c>
      <c r="H64" s="25">
        <f>+(H58-H22)/(H47-13268)*100</f>
        <v>167.04776973812866</v>
      </c>
      <c r="I64" s="27"/>
      <c r="J64" s="25">
        <v>148</v>
      </c>
    </row>
    <row r="65" spans="8:10" ht="4.5" customHeight="1" thickTop="1">
      <c r="H65" s="27"/>
      <c r="I65" s="27"/>
      <c r="J65" s="27"/>
    </row>
    <row r="66" spans="1:10" ht="12.75" customHeight="1" thickBot="1">
      <c r="A66" s="9">
        <v>14</v>
      </c>
      <c r="B66" s="9" t="s">
        <v>131</v>
      </c>
      <c r="H66" s="25">
        <f>+H58/(H47-13268)*100</f>
        <v>281.8775444896798</v>
      </c>
      <c r="J66" s="91">
        <v>262</v>
      </c>
    </row>
    <row r="67" ht="15.75" thickTop="1">
      <c r="J67" s="126" t="s">
        <v>232</v>
      </c>
    </row>
    <row r="68" spans="6:10" ht="15">
      <c r="F68" s="9" t="s">
        <v>112</v>
      </c>
      <c r="H68" s="63">
        <f>+H62-H45</f>
        <v>0</v>
      </c>
      <c r="J68" s="63">
        <f>+J62-J45</f>
        <v>0</v>
      </c>
    </row>
    <row r="75" ht="12" customHeight="1"/>
    <row r="210" ht="12" customHeight="1"/>
    <row r="212" ht="8.25" customHeight="1"/>
    <row r="215" ht="8.25" customHeight="1"/>
    <row r="224" spans="2:10" ht="15">
      <c r="B224" s="6"/>
      <c r="C224" s="6"/>
      <c r="D224" s="6"/>
      <c r="E224" s="6"/>
      <c r="F224" s="6"/>
      <c r="G224" s="6"/>
      <c r="H224" s="6"/>
      <c r="I224" s="6"/>
      <c r="J224" s="6"/>
    </row>
    <row r="225" ht="10.5" customHeight="1"/>
    <row r="228" ht="10.5" customHeight="1"/>
  </sheetData>
  <printOptions/>
  <pageMargins left="0.6" right="0.24" top="0.25" bottom="0.01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6"/>
  <sheetViews>
    <sheetView tabSelected="1" workbookViewId="0" topLeftCell="A216">
      <selection activeCell="J225" sqref="J225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7" max="7" width="9.66015625" style="0" customWidth="1"/>
    <col min="8" max="8" width="13.16015625" style="0" customWidth="1"/>
    <col min="9" max="9" width="10.16015625" style="0" customWidth="1"/>
    <col min="10" max="10" width="11.83203125" style="0" customWidth="1"/>
    <col min="11" max="11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53" t="s">
        <v>125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4" t="s">
        <v>180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5" t="s">
        <v>181</v>
      </c>
      <c r="B8" s="3"/>
      <c r="C8" s="3"/>
      <c r="D8" s="3"/>
      <c r="E8" s="3"/>
      <c r="F8" s="3"/>
      <c r="G8" s="3"/>
      <c r="H8" s="3"/>
      <c r="I8" s="9"/>
      <c r="J8" s="9"/>
    </row>
    <row r="9" spans="1:10" ht="12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3" t="s">
        <v>96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18</v>
      </c>
      <c r="B12" s="11" t="s">
        <v>240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11"/>
      <c r="B13" s="11" t="s">
        <v>241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9"/>
      <c r="B14" s="11" t="s">
        <v>242</v>
      </c>
      <c r="C14" s="6"/>
      <c r="D14" s="6"/>
      <c r="E14" s="6"/>
      <c r="F14" s="6"/>
      <c r="G14" s="6"/>
      <c r="H14" s="6"/>
      <c r="I14" s="6"/>
      <c r="J14" s="6"/>
    </row>
    <row r="15" spans="1:10" ht="15">
      <c r="A15" s="9"/>
      <c r="B15" s="11" t="s">
        <v>243</v>
      </c>
      <c r="C15" s="6"/>
      <c r="D15" s="6"/>
      <c r="E15" s="6"/>
      <c r="F15" s="6"/>
      <c r="G15" s="6"/>
      <c r="H15" s="6"/>
      <c r="I15" s="6"/>
      <c r="J15" s="6"/>
    </row>
    <row r="16" spans="1:10" ht="15">
      <c r="A16" s="9"/>
      <c r="B16" s="11" t="s">
        <v>248</v>
      </c>
      <c r="C16" s="6"/>
      <c r="D16" s="6"/>
      <c r="E16" s="6"/>
      <c r="F16" s="6"/>
      <c r="G16" s="6"/>
      <c r="H16" s="6"/>
      <c r="I16" s="6"/>
      <c r="J16" s="6"/>
    </row>
    <row r="17" spans="1:10" ht="15">
      <c r="A17" s="9"/>
      <c r="B17" s="11" t="s">
        <v>244</v>
      </c>
      <c r="C17" s="6"/>
      <c r="D17" s="6"/>
      <c r="E17" s="6"/>
      <c r="F17" s="6"/>
      <c r="G17" s="6"/>
      <c r="H17" s="6"/>
      <c r="I17" s="6"/>
      <c r="J17" s="6"/>
    </row>
    <row r="18" spans="1:10" ht="15">
      <c r="A18" s="9"/>
      <c r="B18" s="11" t="s">
        <v>245</v>
      </c>
      <c r="C18" s="6"/>
      <c r="D18" s="6"/>
      <c r="E18" s="6"/>
      <c r="F18" s="6"/>
      <c r="G18" s="6"/>
      <c r="H18" s="6"/>
      <c r="I18" s="6"/>
      <c r="J18" s="6"/>
    </row>
    <row r="19" spans="1:10" ht="15">
      <c r="A19" s="9"/>
      <c r="B19" s="11" t="s">
        <v>246</v>
      </c>
      <c r="C19" s="6"/>
      <c r="D19" s="6"/>
      <c r="E19" s="6"/>
      <c r="F19" s="6"/>
      <c r="G19" s="6"/>
      <c r="H19" s="6"/>
      <c r="I19" s="6"/>
      <c r="J19" s="6"/>
    </row>
    <row r="20" spans="1:10" ht="15">
      <c r="A20" s="9"/>
      <c r="B20" s="11" t="s">
        <v>247</v>
      </c>
      <c r="C20" s="6"/>
      <c r="D20" s="6"/>
      <c r="E20" s="6"/>
      <c r="F20" s="6"/>
      <c r="G20" s="6"/>
      <c r="H20" s="6"/>
      <c r="I20" s="6"/>
      <c r="J20" s="6"/>
    </row>
    <row r="21" spans="1:10" ht="15">
      <c r="A21" s="9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11" t="s">
        <v>25</v>
      </c>
      <c r="B22" s="11" t="s">
        <v>211</v>
      </c>
      <c r="C22" s="9"/>
      <c r="D22" s="9"/>
      <c r="E22" s="9"/>
      <c r="F22" s="9"/>
      <c r="G22" s="9"/>
      <c r="H22" s="9"/>
      <c r="I22" s="9"/>
      <c r="J22" s="9"/>
    </row>
    <row r="23" spans="1:10" ht="15">
      <c r="A23" s="11"/>
      <c r="B23" s="11" t="s">
        <v>212</v>
      </c>
      <c r="C23" s="9"/>
      <c r="D23" s="9"/>
      <c r="E23" s="9"/>
      <c r="F23" s="9"/>
      <c r="G23" s="9"/>
      <c r="H23" s="9"/>
      <c r="I23" s="9"/>
      <c r="J23" s="9"/>
    </row>
    <row r="24" spans="1:10" ht="15">
      <c r="A24" s="11"/>
      <c r="B24" s="23"/>
      <c r="C24" s="9"/>
      <c r="D24" s="9"/>
      <c r="E24" s="9"/>
      <c r="F24" s="9"/>
      <c r="G24" s="9"/>
      <c r="H24" s="9"/>
      <c r="I24" s="9"/>
      <c r="J24" s="9"/>
    </row>
    <row r="25" spans="1:10" ht="15">
      <c r="A25" s="11" t="s">
        <v>63</v>
      </c>
      <c r="B25" s="23" t="s">
        <v>151</v>
      </c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11" t="s">
        <v>72</v>
      </c>
      <c r="B27" s="23" t="s">
        <v>186</v>
      </c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46" t="s">
        <v>116</v>
      </c>
      <c r="H29" s="9"/>
      <c r="I29" s="46" t="s">
        <v>116</v>
      </c>
      <c r="J29" s="9"/>
    </row>
    <row r="30" spans="1:10" ht="15">
      <c r="A30" s="9"/>
      <c r="B30" s="9"/>
      <c r="C30" s="9"/>
      <c r="D30" s="9"/>
      <c r="E30" s="9"/>
      <c r="F30" s="9"/>
      <c r="G30" s="46" t="s">
        <v>187</v>
      </c>
      <c r="H30" s="9"/>
      <c r="I30" s="46" t="s">
        <v>165</v>
      </c>
      <c r="J30" s="9"/>
    </row>
    <row r="31" spans="1:10" ht="15">
      <c r="A31" s="9"/>
      <c r="B31" s="9"/>
      <c r="C31" s="9"/>
      <c r="D31" s="9"/>
      <c r="E31" s="9"/>
      <c r="F31" s="9"/>
      <c r="G31" s="24" t="s">
        <v>17</v>
      </c>
      <c r="I31" s="24" t="s">
        <v>17</v>
      </c>
      <c r="J31" s="9"/>
    </row>
    <row r="32" spans="1:10" ht="15">
      <c r="A32" s="9"/>
      <c r="B32" s="11" t="s">
        <v>97</v>
      </c>
      <c r="C32" s="9"/>
      <c r="D32" s="9"/>
      <c r="E32" s="9"/>
      <c r="F32" s="9"/>
      <c r="J32" s="9"/>
    </row>
    <row r="33" spans="1:10" ht="15">
      <c r="A33" s="9"/>
      <c r="B33" s="11" t="s">
        <v>132</v>
      </c>
      <c r="C33" s="9"/>
      <c r="D33" s="9"/>
      <c r="E33" s="9"/>
      <c r="F33" s="9"/>
      <c r="G33" s="27">
        <f>+I33-67444</f>
        <v>22428</v>
      </c>
      <c r="I33" s="30">
        <f>83700+64459-58287</f>
        <v>89872</v>
      </c>
      <c r="J33" s="9"/>
    </row>
    <row r="34" spans="1:10" ht="15">
      <c r="A34" s="9"/>
      <c r="B34" s="11" t="s">
        <v>133</v>
      </c>
      <c r="C34" s="9"/>
      <c r="D34" s="9"/>
      <c r="E34" s="9"/>
      <c r="F34" s="9"/>
      <c r="G34" s="27">
        <f>+I34-1467</f>
        <v>737</v>
      </c>
      <c r="I34" s="30">
        <v>2204</v>
      </c>
      <c r="J34" s="9"/>
    </row>
    <row r="35" spans="1:10" ht="15">
      <c r="A35" s="9"/>
      <c r="B35" s="11" t="s">
        <v>227</v>
      </c>
      <c r="C35" s="9"/>
      <c r="D35" s="9"/>
      <c r="E35" s="9"/>
      <c r="F35" s="9"/>
      <c r="G35" s="27">
        <f>+I35-71</f>
        <v>57</v>
      </c>
      <c r="I35" s="30">
        <v>128</v>
      </c>
      <c r="J35" s="9"/>
    </row>
    <row r="36" spans="1:10" ht="15">
      <c r="A36" s="9"/>
      <c r="B36" s="11" t="s">
        <v>239</v>
      </c>
      <c r="C36" s="9"/>
      <c r="D36" s="9"/>
      <c r="E36" s="9"/>
      <c r="F36" s="9"/>
      <c r="G36" s="27">
        <f>+I36--628</f>
        <v>-290</v>
      </c>
      <c r="I36" s="30">
        <v>-918</v>
      </c>
      <c r="J36" s="9"/>
    </row>
    <row r="37" spans="1:10" ht="15">
      <c r="A37" s="9"/>
      <c r="B37" s="3" t="s">
        <v>134</v>
      </c>
      <c r="C37" s="9"/>
      <c r="D37" s="9"/>
      <c r="E37" s="9"/>
      <c r="F37" s="9"/>
      <c r="G37" s="27">
        <v>0</v>
      </c>
      <c r="I37" s="30">
        <v>0</v>
      </c>
      <c r="J37" s="9"/>
    </row>
    <row r="38" spans="1:10" ht="15.75" thickBot="1">
      <c r="A38" s="9"/>
      <c r="B38" s="9"/>
      <c r="C38" s="9"/>
      <c r="D38" s="9"/>
      <c r="E38" s="9"/>
      <c r="F38" s="9"/>
      <c r="G38" s="74">
        <f>SUM(G33:G37)</f>
        <v>22932</v>
      </c>
      <c r="I38" s="45">
        <f>SUM(I33:I37)</f>
        <v>91286</v>
      </c>
      <c r="J38" s="9"/>
    </row>
    <row r="39" spans="1:10" ht="7.5" customHeight="1" thickTop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>
      <c r="A40" s="9"/>
      <c r="B40" s="9" t="s">
        <v>225</v>
      </c>
      <c r="C40" s="9"/>
      <c r="D40" s="9"/>
      <c r="E40" s="9"/>
      <c r="F40" s="9"/>
      <c r="G40" s="9"/>
      <c r="H40" s="9"/>
      <c r="I40" s="9"/>
      <c r="J40" s="9"/>
    </row>
    <row r="41" spans="1:10" ht="15">
      <c r="A41" s="9"/>
      <c r="B41" s="9" t="s">
        <v>224</v>
      </c>
      <c r="C41" s="9"/>
      <c r="D41" s="9"/>
      <c r="E41" s="9"/>
      <c r="F41" s="9"/>
      <c r="G41" s="9"/>
      <c r="H41" s="9"/>
      <c r="I41" s="9"/>
      <c r="J41" s="9"/>
    </row>
    <row r="42" spans="1:10" ht="15">
      <c r="A42" s="9"/>
      <c r="B42" s="9" t="s">
        <v>226</v>
      </c>
      <c r="C42" s="9"/>
      <c r="D42" s="9"/>
      <c r="E42" s="9"/>
      <c r="F42" s="9"/>
      <c r="G42" s="9"/>
      <c r="H42" s="9"/>
      <c r="I42" s="9"/>
      <c r="J42" s="9"/>
    </row>
    <row r="43" spans="1:10" ht="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>
      <c r="A44" s="11" t="s">
        <v>74</v>
      </c>
      <c r="B44" s="23" t="s">
        <v>172</v>
      </c>
      <c r="C44" s="9"/>
      <c r="D44" s="9"/>
      <c r="E44" s="9"/>
      <c r="F44" s="9"/>
      <c r="G44" s="9"/>
      <c r="H44" s="9"/>
      <c r="I44" s="9"/>
      <c r="J44" s="9"/>
    </row>
    <row r="45" spans="1:10" ht="15">
      <c r="A45" s="11"/>
      <c r="B45" s="11" t="s">
        <v>188</v>
      </c>
      <c r="C45" s="9"/>
      <c r="D45" s="9"/>
      <c r="E45" s="9"/>
      <c r="F45" s="9"/>
      <c r="G45" s="9"/>
      <c r="H45" s="9"/>
      <c r="I45" s="9"/>
      <c r="J45" s="9"/>
    </row>
    <row r="46" spans="1:10" ht="15">
      <c r="A46" s="9"/>
      <c r="B46" s="9"/>
      <c r="C46" s="9"/>
      <c r="D46" s="9"/>
      <c r="E46" s="9"/>
      <c r="F46" s="9"/>
      <c r="G46" s="9"/>
      <c r="H46" s="9"/>
      <c r="I46" s="9"/>
      <c r="J46" s="9"/>
    </row>
    <row r="49" spans="1:10" ht="15">
      <c r="A49" s="11"/>
      <c r="J49" s="125" t="s">
        <v>233</v>
      </c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7.5" customHeight="1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53" t="s">
        <v>125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54" t="str">
        <f>+A7</f>
        <v>UNAUDITED 3RD QUARTER REPORT ON CONSOLIDATED RESULTS 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55" t="str">
        <f>+A8</f>
        <v>FOR THE FINANCIAL QUARTER ENDED 31 JANUARY 2001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3" t="s">
        <v>98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5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11" t="s">
        <v>81</v>
      </c>
      <c r="B61" s="3" t="s">
        <v>173</v>
      </c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11"/>
      <c r="B62" s="3" t="s">
        <v>189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5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11">
        <v>7</v>
      </c>
      <c r="B64" s="3" t="s">
        <v>174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9"/>
      <c r="B65" s="3" t="s">
        <v>152</v>
      </c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5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70">
        <v>8</v>
      </c>
      <c r="B67" s="3" t="s">
        <v>175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 t="s">
        <v>190</v>
      </c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3" t="s">
        <v>176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5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0" ht="15">
      <c r="A71" s="50">
        <v>9</v>
      </c>
      <c r="B71" s="70" t="s">
        <v>249</v>
      </c>
      <c r="C71" s="2"/>
      <c r="D71" s="2"/>
      <c r="E71" s="2"/>
      <c r="F71" s="2"/>
      <c r="G71" s="2"/>
      <c r="H71" s="2"/>
      <c r="I71" s="2"/>
      <c r="J71" s="2"/>
    </row>
    <row r="72" spans="1:10" ht="15">
      <c r="A72" s="50"/>
      <c r="B72" s="70" t="s">
        <v>254</v>
      </c>
      <c r="C72" s="2"/>
      <c r="D72" s="2"/>
      <c r="E72" s="2"/>
      <c r="F72" s="2"/>
      <c r="G72" s="2"/>
      <c r="H72" s="2"/>
      <c r="I72" s="2"/>
      <c r="J72" s="2"/>
    </row>
    <row r="73" spans="1:10" ht="15">
      <c r="A73" s="50"/>
      <c r="B73" s="70" t="s">
        <v>255</v>
      </c>
      <c r="C73" s="2"/>
      <c r="D73" s="2"/>
      <c r="E73" s="2"/>
      <c r="F73" s="2"/>
      <c r="G73" s="2"/>
      <c r="H73" s="2"/>
      <c r="I73" s="2"/>
      <c r="J73" s="2"/>
    </row>
    <row r="74" spans="1:10" ht="15">
      <c r="A74" s="50"/>
      <c r="B74" s="70" t="s">
        <v>256</v>
      </c>
      <c r="C74" s="2"/>
      <c r="D74" s="2"/>
      <c r="E74" s="2"/>
      <c r="F74" s="2"/>
      <c r="G74" s="2"/>
      <c r="H74" s="2"/>
      <c r="I74" s="2"/>
      <c r="J74" s="2"/>
    </row>
    <row r="75" spans="1:10" ht="15">
      <c r="A75" s="50"/>
      <c r="B75" s="70" t="s">
        <v>257</v>
      </c>
      <c r="C75" s="2"/>
      <c r="D75" s="2"/>
      <c r="E75" s="2"/>
      <c r="F75" s="2"/>
      <c r="G75" s="2"/>
      <c r="H75" s="2"/>
      <c r="I75" s="2"/>
      <c r="J75" s="2"/>
    </row>
    <row r="76" spans="1:10" ht="15">
      <c r="A76" s="50"/>
      <c r="B76" s="70" t="s">
        <v>258</v>
      </c>
      <c r="C76" s="2"/>
      <c r="D76" s="2"/>
      <c r="E76" s="2"/>
      <c r="F76" s="2"/>
      <c r="G76" s="2"/>
      <c r="H76" s="2"/>
      <c r="I76" s="2"/>
      <c r="J76" s="2"/>
    </row>
    <row r="77" spans="2:10" ht="15">
      <c r="B77" s="3" t="s">
        <v>259</v>
      </c>
      <c r="C77" s="3"/>
      <c r="D77" s="3"/>
      <c r="E77" s="3"/>
      <c r="F77" s="3"/>
      <c r="G77" s="3"/>
      <c r="H77" s="3"/>
      <c r="I77" s="3"/>
      <c r="J77" s="3"/>
    </row>
    <row r="78" spans="2:10" ht="15">
      <c r="B78" s="3" t="s">
        <v>250</v>
      </c>
      <c r="C78" s="3"/>
      <c r="D78" s="3"/>
      <c r="E78" s="3"/>
      <c r="F78" s="3"/>
      <c r="G78" s="3"/>
      <c r="H78" s="3"/>
      <c r="I78" s="3"/>
      <c r="J78" s="3"/>
    </row>
    <row r="79" spans="2:10" ht="15">
      <c r="B79" s="3" t="s">
        <v>251</v>
      </c>
      <c r="C79" s="3"/>
      <c r="D79" s="3"/>
      <c r="E79" s="3"/>
      <c r="F79" s="3"/>
      <c r="G79" s="3"/>
      <c r="H79" s="3"/>
      <c r="I79" s="3"/>
      <c r="J79" s="3"/>
    </row>
    <row r="80" spans="2:10" ht="15">
      <c r="B80" s="3"/>
      <c r="C80" s="3"/>
      <c r="D80" s="3"/>
      <c r="E80" s="3"/>
      <c r="F80" s="3"/>
      <c r="G80" s="3"/>
      <c r="H80" s="3"/>
      <c r="I80" s="3"/>
      <c r="J80" s="3"/>
    </row>
    <row r="81" spans="2:10" ht="15">
      <c r="B81" s="3" t="s">
        <v>213</v>
      </c>
      <c r="C81" s="3"/>
      <c r="D81" s="3"/>
      <c r="E81" s="3"/>
      <c r="F81" s="3"/>
      <c r="G81" s="3"/>
      <c r="H81" s="3"/>
      <c r="I81" s="3"/>
      <c r="J81" s="3"/>
    </row>
    <row r="82" spans="2:10" ht="15">
      <c r="B82" s="3" t="s">
        <v>253</v>
      </c>
      <c r="C82" s="3"/>
      <c r="D82" s="3"/>
      <c r="E82" s="3"/>
      <c r="F82" s="3"/>
      <c r="G82" s="3"/>
      <c r="H82" s="3"/>
      <c r="I82" s="3"/>
      <c r="J82" s="3"/>
    </row>
    <row r="83" spans="2:10" ht="15">
      <c r="B83" s="3"/>
      <c r="C83" s="3"/>
      <c r="D83" s="3"/>
      <c r="E83" s="3"/>
      <c r="F83" s="3"/>
      <c r="G83" s="3"/>
      <c r="H83" s="3"/>
      <c r="I83" s="3"/>
      <c r="J83" s="3"/>
    </row>
    <row r="84" spans="1:10" ht="15">
      <c r="A84" s="70">
        <v>10</v>
      </c>
      <c r="B84" s="3" t="s">
        <v>191</v>
      </c>
      <c r="C84" s="3"/>
      <c r="D84" s="3"/>
      <c r="E84" s="3"/>
      <c r="F84" s="3"/>
      <c r="G84" s="3"/>
      <c r="H84" s="3"/>
      <c r="I84" s="3"/>
      <c r="J84" s="3"/>
    </row>
    <row r="85" spans="1:10" ht="15">
      <c r="A85" s="70"/>
      <c r="B85" s="3" t="s">
        <v>228</v>
      </c>
      <c r="C85" s="3"/>
      <c r="D85" s="3"/>
      <c r="E85" s="3"/>
      <c r="F85" s="3"/>
      <c r="G85" s="3"/>
      <c r="H85" s="3"/>
      <c r="I85" s="3"/>
      <c r="J85" s="3"/>
    </row>
    <row r="86" spans="1:10" ht="15">
      <c r="A86" s="70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50">
        <v>11</v>
      </c>
      <c r="B87" s="3" t="s">
        <v>192</v>
      </c>
      <c r="C87" s="3"/>
      <c r="D87" s="3"/>
      <c r="E87" s="3"/>
      <c r="F87" s="3"/>
      <c r="G87" s="3"/>
      <c r="H87" s="3"/>
      <c r="I87" s="3"/>
      <c r="J87" s="3"/>
    </row>
    <row r="88" spans="1:10" ht="15">
      <c r="A88" s="9"/>
      <c r="B88" s="3" t="s">
        <v>193</v>
      </c>
      <c r="C88" s="3"/>
      <c r="D88" s="3"/>
      <c r="E88" s="3"/>
      <c r="F88" s="3"/>
      <c r="G88" s="3"/>
      <c r="H88" s="3"/>
      <c r="I88" s="3"/>
      <c r="J88" s="3"/>
    </row>
    <row r="89" spans="2:10" ht="15">
      <c r="B89" s="3" t="s">
        <v>194</v>
      </c>
      <c r="C89" s="3"/>
      <c r="D89" s="3"/>
      <c r="E89" s="3"/>
      <c r="F89" s="3"/>
      <c r="G89" s="3"/>
      <c r="H89" s="3"/>
      <c r="I89" s="3"/>
      <c r="J89" s="3"/>
    </row>
    <row r="90" spans="2:10" ht="15">
      <c r="B90" s="3" t="s">
        <v>195</v>
      </c>
      <c r="C90" s="3"/>
      <c r="D90" s="3"/>
      <c r="E90" s="3"/>
      <c r="F90" s="3"/>
      <c r="G90" s="3"/>
      <c r="H90" s="3"/>
      <c r="I90" s="3"/>
      <c r="J90" s="3"/>
    </row>
    <row r="91" spans="2:10" ht="15">
      <c r="B91" s="3" t="s">
        <v>197</v>
      </c>
      <c r="C91" s="3"/>
      <c r="D91" s="3"/>
      <c r="E91" s="3"/>
      <c r="F91" s="3"/>
      <c r="G91" s="3"/>
      <c r="H91" s="3"/>
      <c r="I91" s="3"/>
      <c r="J91" s="3"/>
    </row>
    <row r="92" spans="2:10" ht="15">
      <c r="B92" s="3" t="s">
        <v>196</v>
      </c>
      <c r="C92" s="3"/>
      <c r="D92" s="3"/>
      <c r="E92" s="3"/>
      <c r="F92" s="3"/>
      <c r="G92" s="3"/>
      <c r="H92" s="3"/>
      <c r="I92" s="3"/>
      <c r="J92" s="3"/>
    </row>
    <row r="93" spans="2:10" ht="15">
      <c r="B93" s="3" t="s">
        <v>198</v>
      </c>
      <c r="C93" s="3"/>
      <c r="D93" s="3"/>
      <c r="E93" s="3"/>
      <c r="F93" s="3"/>
      <c r="G93" s="3"/>
      <c r="H93" s="3"/>
      <c r="I93" s="3"/>
      <c r="J93" s="3"/>
    </row>
    <row r="98" spans="2:10" ht="15">
      <c r="B98" s="3"/>
      <c r="C98" s="3"/>
      <c r="D98" s="3"/>
      <c r="E98" s="3"/>
      <c r="F98" s="3"/>
      <c r="G98" s="3"/>
      <c r="H98" s="3"/>
      <c r="I98" s="3"/>
      <c r="J98" s="125" t="s">
        <v>234</v>
      </c>
    </row>
    <row r="99" spans="2:10" ht="15">
      <c r="B99" s="3"/>
      <c r="C99" s="3"/>
      <c r="D99" s="3"/>
      <c r="E99" s="3"/>
      <c r="F99" s="3"/>
      <c r="G99" s="3"/>
      <c r="H99" s="3"/>
      <c r="I99" s="3"/>
      <c r="J99" s="3"/>
    </row>
    <row r="100" spans="2:10" ht="1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53" t="s">
        <v>125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54" t="str">
        <f>+A56</f>
        <v>UNAUDITED 3RD QUARTER REPORT ON CONSOLIDATED RESULTS 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55" t="str">
        <f>+A57</f>
        <v>FOR THE FINANCIAL QUARTER ENDED 31 JANUARY 2001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53" t="s">
        <v>98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70">
        <v>11</v>
      </c>
      <c r="B110" s="3" t="s">
        <v>136</v>
      </c>
      <c r="C110" s="3"/>
      <c r="D110" s="3"/>
      <c r="E110" s="3"/>
      <c r="F110" s="3"/>
      <c r="G110" s="3"/>
      <c r="H110" s="3"/>
      <c r="I110" s="3"/>
      <c r="J110" s="3"/>
    </row>
    <row r="111" spans="2:10" ht="1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>
      <c r="B112" s="64"/>
      <c r="C112" s="65"/>
      <c r="D112" s="127" t="s">
        <v>137</v>
      </c>
      <c r="E112" s="128"/>
      <c r="F112" s="128"/>
      <c r="G112" s="64"/>
      <c r="H112" s="65"/>
      <c r="I112" s="127" t="s">
        <v>143</v>
      </c>
      <c r="J112" s="132"/>
    </row>
    <row r="113" spans="2:10" ht="15">
      <c r="B113" s="67" t="s">
        <v>138</v>
      </c>
      <c r="C113" s="68"/>
      <c r="D113" s="92" t="s">
        <v>139</v>
      </c>
      <c r="E113" s="92" t="s">
        <v>140</v>
      </c>
      <c r="F113" s="93" t="s">
        <v>141</v>
      </c>
      <c r="G113" s="129" t="s">
        <v>142</v>
      </c>
      <c r="H113" s="130"/>
      <c r="I113" s="129" t="s">
        <v>17</v>
      </c>
      <c r="J113" s="130"/>
    </row>
    <row r="114" spans="2:11" ht="15">
      <c r="B114" s="101" t="s">
        <v>153</v>
      </c>
      <c r="C114" s="98"/>
      <c r="D114" s="103">
        <v>5.95</v>
      </c>
      <c r="E114" s="103">
        <v>6.55</v>
      </c>
      <c r="F114" s="103">
        <v>6.24</v>
      </c>
      <c r="G114" s="100"/>
      <c r="H114" s="99">
        <f>1174000+949000+608000+290000+100000+80000</f>
        <v>3201000</v>
      </c>
      <c r="I114" s="100"/>
      <c r="J114" s="99">
        <v>19984</v>
      </c>
      <c r="K114" s="104"/>
    </row>
    <row r="115" spans="2:11" ht="15">
      <c r="B115" s="102" t="s">
        <v>166</v>
      </c>
      <c r="C115" s="98"/>
      <c r="D115" s="103">
        <v>5.85</v>
      </c>
      <c r="E115" s="103">
        <v>6.35</v>
      </c>
      <c r="F115" s="103">
        <v>6.34</v>
      </c>
      <c r="G115" s="100"/>
      <c r="H115" s="99">
        <f>64000+679000</f>
        <v>743000</v>
      </c>
      <c r="I115" s="100"/>
      <c r="J115" s="99">
        <f>382+4329</f>
        <v>4711</v>
      </c>
      <c r="K115" s="104"/>
    </row>
    <row r="116" spans="2:11" ht="15">
      <c r="B116" s="101" t="s">
        <v>167</v>
      </c>
      <c r="C116" s="98"/>
      <c r="D116" s="103">
        <v>4.82</v>
      </c>
      <c r="E116" s="103">
        <v>5.1</v>
      </c>
      <c r="F116" s="103">
        <v>5.01</v>
      </c>
      <c r="G116" s="100"/>
      <c r="H116" s="99">
        <f>145000+784000+543000+531000+362000+373000+392000</f>
        <v>3130000</v>
      </c>
      <c r="I116" s="100"/>
      <c r="J116" s="99">
        <f>741+3926+2735+2669+1812+1865+1943-2</f>
        <v>15689</v>
      </c>
      <c r="K116" s="104"/>
    </row>
    <row r="117" spans="2:11" ht="15">
      <c r="B117" s="101" t="s">
        <v>168</v>
      </c>
      <c r="C117" s="98"/>
      <c r="D117" s="103">
        <v>4.76</v>
      </c>
      <c r="E117" s="103">
        <v>5.15</v>
      </c>
      <c r="F117" s="103">
        <v>4.97</v>
      </c>
      <c r="G117" s="100"/>
      <c r="H117" s="99">
        <f>246000+196000+180000+126000</f>
        <v>748000</v>
      </c>
      <c r="I117" s="100"/>
      <c r="J117" s="120">
        <f>1188+981+905+647</f>
        <v>3721</v>
      </c>
      <c r="K117" s="66"/>
    </row>
    <row r="118" spans="2:11" ht="15">
      <c r="B118" s="102" t="s">
        <v>199</v>
      </c>
      <c r="C118" s="98"/>
      <c r="D118" s="103">
        <v>4.28</v>
      </c>
      <c r="E118" s="103">
        <v>4.4</v>
      </c>
      <c r="F118" s="103">
        <v>4.67</v>
      </c>
      <c r="G118" s="67"/>
      <c r="H118" s="107">
        <v>2391000</v>
      </c>
      <c r="I118" s="67"/>
      <c r="J118" s="108">
        <v>11165</v>
      </c>
      <c r="K118" s="104"/>
    </row>
    <row r="119" spans="2:11" ht="15">
      <c r="B119" s="105"/>
      <c r="C119" s="68"/>
      <c r="D119" s="106"/>
      <c r="E119" s="106"/>
      <c r="F119" s="106"/>
      <c r="G119" s="67"/>
      <c r="H119" s="107">
        <f>SUM(H114:H118)</f>
        <v>10213000</v>
      </c>
      <c r="I119" s="67"/>
      <c r="J119" s="108">
        <f>SUM(J114:J118)</f>
        <v>55270</v>
      </c>
      <c r="K119" s="104"/>
    </row>
    <row r="120" spans="2:10" ht="1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>
      <c r="B121" s="3" t="s">
        <v>200</v>
      </c>
      <c r="C121" s="3"/>
      <c r="D121" s="3"/>
      <c r="E121" s="3"/>
      <c r="F121" s="3"/>
      <c r="G121" s="3"/>
      <c r="H121" s="3"/>
      <c r="I121" s="3"/>
      <c r="J121" s="3"/>
    </row>
    <row r="122" spans="2:10" ht="1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>
      <c r="B123" s="64"/>
      <c r="C123" s="65"/>
      <c r="D123" s="65"/>
      <c r="E123" s="65"/>
      <c r="F123" s="65"/>
      <c r="G123" s="64"/>
      <c r="H123" s="65"/>
      <c r="I123" s="127" t="s">
        <v>177</v>
      </c>
      <c r="J123" s="132"/>
    </row>
    <row r="124" spans="2:10" ht="15">
      <c r="B124" s="67"/>
      <c r="C124" s="68"/>
      <c r="D124" s="68"/>
      <c r="E124" s="68"/>
      <c r="F124" s="123"/>
      <c r="G124" s="129" t="s">
        <v>142</v>
      </c>
      <c r="H124" s="131"/>
      <c r="I124" s="129" t="s">
        <v>17</v>
      </c>
      <c r="J124" s="130"/>
    </row>
    <row r="125" spans="2:10" ht="15">
      <c r="B125" s="100" t="s">
        <v>178</v>
      </c>
      <c r="C125" s="98"/>
      <c r="D125" s="98"/>
      <c r="E125" s="98"/>
      <c r="F125" s="98"/>
      <c r="G125" s="64"/>
      <c r="H125" s="99">
        <v>3055000</v>
      </c>
      <c r="I125" s="121"/>
      <c r="J125" s="120">
        <v>25744</v>
      </c>
    </row>
    <row r="126" spans="2:10" ht="15">
      <c r="B126" s="100" t="s">
        <v>179</v>
      </c>
      <c r="C126" s="98"/>
      <c r="D126" s="98"/>
      <c r="E126" s="98"/>
      <c r="F126" s="98"/>
      <c r="G126" s="67"/>
      <c r="H126" s="107">
        <f>+H119</f>
        <v>10213000</v>
      </c>
      <c r="I126" s="122"/>
      <c r="J126" s="108">
        <f>+J119</f>
        <v>55270</v>
      </c>
    </row>
    <row r="127" spans="2:10" ht="15">
      <c r="B127" s="67" t="s">
        <v>201</v>
      </c>
      <c r="C127" s="68"/>
      <c r="D127" s="68"/>
      <c r="E127" s="68"/>
      <c r="F127" s="68"/>
      <c r="G127" s="67"/>
      <c r="H127" s="107">
        <f>+H125+H126</f>
        <v>13268000</v>
      </c>
      <c r="I127" s="122"/>
      <c r="J127" s="108">
        <f>+J125+J126</f>
        <v>81014</v>
      </c>
    </row>
    <row r="128" spans="2:10" ht="15">
      <c r="B128" s="3"/>
      <c r="C128" s="3"/>
      <c r="D128" s="3"/>
      <c r="E128" s="3"/>
      <c r="F128" s="3"/>
      <c r="G128" s="3"/>
      <c r="H128" s="36"/>
      <c r="I128" s="36"/>
      <c r="J128" s="36"/>
    </row>
    <row r="129" spans="2:10" ht="15">
      <c r="B129" s="3" t="s">
        <v>202</v>
      </c>
      <c r="C129" s="3"/>
      <c r="D129" s="3"/>
      <c r="E129" s="3"/>
      <c r="F129" s="3"/>
      <c r="G129" s="3"/>
      <c r="H129" s="3"/>
      <c r="I129" s="3"/>
      <c r="J129" s="3"/>
    </row>
    <row r="130" spans="2:10" ht="15">
      <c r="B130" s="3" t="s">
        <v>203</v>
      </c>
      <c r="C130" s="3"/>
      <c r="D130" s="3"/>
      <c r="E130" s="3"/>
      <c r="F130" s="3"/>
      <c r="G130" s="3"/>
      <c r="H130" s="3"/>
      <c r="I130" s="3"/>
      <c r="J130" s="3"/>
    </row>
    <row r="131" spans="2:10" ht="15">
      <c r="B131" s="3"/>
      <c r="C131" s="3"/>
      <c r="D131" s="3"/>
      <c r="E131" s="3"/>
      <c r="F131" s="3"/>
      <c r="G131" s="3"/>
      <c r="H131" s="3"/>
      <c r="I131" s="3"/>
      <c r="J131" s="3"/>
    </row>
    <row r="132" spans="1:8" ht="15">
      <c r="A132" s="70">
        <v>12</v>
      </c>
      <c r="B132" s="3" t="s">
        <v>214</v>
      </c>
      <c r="C132" s="3"/>
      <c r="D132" s="3"/>
      <c r="E132" s="3"/>
      <c r="F132" s="3"/>
      <c r="G132" s="3"/>
      <c r="H132" s="3"/>
    </row>
    <row r="133" spans="2:8" ht="15">
      <c r="B133" s="3" t="s">
        <v>215</v>
      </c>
      <c r="C133" s="3"/>
      <c r="D133" s="3"/>
      <c r="E133" s="3"/>
      <c r="F133" s="3"/>
      <c r="G133" s="3"/>
      <c r="H133" s="3"/>
    </row>
    <row r="134" spans="2:8" ht="15">
      <c r="B134" s="3" t="s">
        <v>216</v>
      </c>
      <c r="C134" s="3"/>
      <c r="D134" s="3"/>
      <c r="E134" s="3"/>
      <c r="F134" s="3"/>
      <c r="G134" s="3"/>
      <c r="H134" s="3"/>
    </row>
    <row r="135" spans="1:8" ht="15">
      <c r="A135" s="53"/>
      <c r="B135" s="3"/>
      <c r="C135" s="3"/>
      <c r="D135" s="3"/>
      <c r="E135" s="9"/>
      <c r="F135" s="9"/>
      <c r="G135" s="9"/>
      <c r="H135" s="9"/>
    </row>
    <row r="136" spans="1:5" ht="15">
      <c r="A136" s="70">
        <v>13</v>
      </c>
      <c r="B136" s="3" t="s">
        <v>204</v>
      </c>
      <c r="C136" s="3"/>
      <c r="D136" s="3"/>
      <c r="E136" s="3"/>
    </row>
    <row r="137" spans="2:5" ht="15">
      <c r="B137" s="3" t="s">
        <v>208</v>
      </c>
      <c r="C137" s="3"/>
      <c r="D137" s="3"/>
      <c r="E137" s="3"/>
    </row>
    <row r="138" spans="2:5" ht="15">
      <c r="B138" s="3" t="s">
        <v>159</v>
      </c>
      <c r="C138" s="3"/>
      <c r="D138" s="3"/>
      <c r="E138" s="3"/>
    </row>
    <row r="139" spans="2:5" ht="15">
      <c r="B139" s="3" t="s">
        <v>158</v>
      </c>
      <c r="C139" s="3"/>
      <c r="D139" s="3"/>
      <c r="E139" s="3"/>
    </row>
    <row r="146" spans="1:10" ht="15">
      <c r="A146" s="9"/>
      <c r="B146" s="3"/>
      <c r="C146" s="3"/>
      <c r="D146" s="3"/>
      <c r="E146" s="3"/>
      <c r="F146" s="3"/>
      <c r="G146" s="3"/>
      <c r="H146" s="3"/>
      <c r="I146" s="3"/>
      <c r="J146" s="125" t="s">
        <v>237</v>
      </c>
    </row>
    <row r="147" spans="1:10" ht="15">
      <c r="A147" s="9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9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9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9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9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53" t="s">
        <v>125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54" t="str">
        <f>+A105</f>
        <v>UNAUDITED 3RD QUARTER REPORT ON CONSOLIDATED RESULTS 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55" t="str">
        <f>+A106</f>
        <v>FOR THE FINANCIAL QUARTER ENDED 31 JANUARY 2001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53" t="s">
        <v>98</v>
      </c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9"/>
      <c r="B157" s="3"/>
      <c r="C157" s="3"/>
      <c r="D157" s="3"/>
      <c r="E157" s="3"/>
      <c r="F157" s="3"/>
      <c r="G157" s="3"/>
      <c r="H157" s="3"/>
      <c r="I157" s="3"/>
      <c r="J157" s="3"/>
    </row>
    <row r="158" spans="1:6" ht="15">
      <c r="A158" s="11" t="s">
        <v>99</v>
      </c>
      <c r="B158" s="23" t="s">
        <v>148</v>
      </c>
      <c r="C158" s="9"/>
      <c r="D158" s="9"/>
      <c r="E158" s="9"/>
      <c r="F158" s="9"/>
    </row>
    <row r="159" spans="1:6" ht="15">
      <c r="A159" s="11"/>
      <c r="B159" s="11" t="s">
        <v>205</v>
      </c>
      <c r="C159" s="9"/>
      <c r="D159" s="9"/>
      <c r="E159" s="9"/>
      <c r="F159" s="9"/>
    </row>
    <row r="161" spans="1:10" ht="15">
      <c r="A161" s="11" t="s">
        <v>100</v>
      </c>
      <c r="B161" s="3" t="s">
        <v>144</v>
      </c>
      <c r="C161" s="3"/>
      <c r="D161" s="3"/>
      <c r="E161" s="3"/>
      <c r="F161" s="3"/>
      <c r="G161" s="3"/>
      <c r="H161" s="3"/>
      <c r="I161" s="3"/>
      <c r="J161" s="3"/>
    </row>
    <row r="162" spans="1:10" ht="15">
      <c r="A162" s="11"/>
      <c r="B162" s="19" t="s">
        <v>113</v>
      </c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9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9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11" t="s">
        <v>101</v>
      </c>
      <c r="B165" s="11" t="s">
        <v>206</v>
      </c>
      <c r="C165" s="9"/>
      <c r="D165" s="9"/>
      <c r="E165" s="9"/>
      <c r="F165" s="9"/>
      <c r="G165" s="9"/>
      <c r="H165" s="9"/>
      <c r="I165" s="9"/>
      <c r="J165" s="9"/>
    </row>
    <row r="166" spans="1:10" ht="15">
      <c r="A166" s="9"/>
      <c r="B166" s="9" t="s">
        <v>135</v>
      </c>
      <c r="C166" s="9"/>
      <c r="D166" s="9"/>
      <c r="E166" s="9"/>
      <c r="F166" s="9"/>
      <c r="G166" s="9"/>
      <c r="H166" s="9"/>
      <c r="I166" s="9"/>
      <c r="J166" s="9"/>
    </row>
    <row r="167" spans="1:10" ht="15">
      <c r="A167" s="9"/>
      <c r="B167" s="9"/>
      <c r="C167" s="9"/>
      <c r="D167" s="9"/>
      <c r="E167" s="9"/>
      <c r="F167" s="9"/>
      <c r="G167" s="9"/>
      <c r="H167" s="24" t="s">
        <v>145</v>
      </c>
      <c r="I167" s="9"/>
      <c r="J167" s="24" t="s">
        <v>102</v>
      </c>
    </row>
    <row r="168" spans="1:10" ht="15">
      <c r="A168" s="9"/>
      <c r="B168" s="9"/>
      <c r="C168" s="9"/>
      <c r="D168" s="9"/>
      <c r="E168" s="9"/>
      <c r="F168" s="41" t="s">
        <v>20</v>
      </c>
      <c r="G168" s="42"/>
      <c r="H168" s="41" t="s">
        <v>103</v>
      </c>
      <c r="I168" s="42"/>
      <c r="J168" s="41" t="s">
        <v>104</v>
      </c>
    </row>
    <row r="169" spans="1:10" ht="15">
      <c r="A169" s="9"/>
      <c r="B169" s="9"/>
      <c r="C169" s="9"/>
      <c r="D169" s="9"/>
      <c r="E169" s="9"/>
      <c r="F169" s="24" t="s">
        <v>17</v>
      </c>
      <c r="G169" s="9"/>
      <c r="H169" s="24" t="s">
        <v>17</v>
      </c>
      <c r="I169" s="9"/>
      <c r="J169" s="24" t="s">
        <v>17</v>
      </c>
    </row>
    <row r="170" spans="1:10" ht="1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5">
      <c r="A171" s="9"/>
      <c r="B171" s="11" t="s">
        <v>149</v>
      </c>
      <c r="C171" s="9"/>
      <c r="D171" s="9"/>
      <c r="E171" s="9"/>
      <c r="F171" s="30">
        <v>1665790</v>
      </c>
      <c r="G171" s="27"/>
      <c r="H171" s="30">
        <f>262038</f>
        <v>262038</v>
      </c>
      <c r="I171" s="27"/>
      <c r="J171" s="30">
        <f>947222-1851</f>
        <v>945371</v>
      </c>
    </row>
    <row r="172" spans="1:10" ht="15">
      <c r="A172" s="9"/>
      <c r="B172" s="11" t="s">
        <v>114</v>
      </c>
      <c r="C172" s="9"/>
      <c r="D172" s="9"/>
      <c r="E172" s="9"/>
      <c r="F172" s="31">
        <f>15055+43347</f>
        <v>58402</v>
      </c>
      <c r="G172" s="27"/>
      <c r="H172" s="30">
        <f>3137+25789+4127-5188</f>
        <v>27865</v>
      </c>
      <c r="I172" s="27"/>
      <c r="J172" s="30">
        <f>78481+861965+65945+52-129</f>
        <v>1006314</v>
      </c>
    </row>
    <row r="173" spans="1:10" ht="15">
      <c r="A173" s="9"/>
      <c r="B173" s="11" t="s">
        <v>147</v>
      </c>
      <c r="C173" s="9"/>
      <c r="D173" s="9"/>
      <c r="E173" s="9"/>
      <c r="F173" s="30">
        <v>0</v>
      </c>
      <c r="G173" s="27"/>
      <c r="H173" s="30">
        <v>-3</v>
      </c>
      <c r="I173" s="27"/>
      <c r="J173" s="26">
        <v>1205</v>
      </c>
    </row>
    <row r="174" spans="1:10" ht="15.75" thickBot="1">
      <c r="A174" s="9"/>
      <c r="B174" s="9"/>
      <c r="C174" s="9"/>
      <c r="D174" s="9"/>
      <c r="E174" s="9"/>
      <c r="F174" s="94">
        <f>SUM(F171:F173)</f>
        <v>1724192</v>
      </c>
      <c r="G174" s="27"/>
      <c r="H174" s="94">
        <f>SUM(H171:H173)</f>
        <v>289900</v>
      </c>
      <c r="I174" s="27"/>
      <c r="J174" s="94">
        <f>SUM(J171:J173)</f>
        <v>1952890</v>
      </c>
    </row>
    <row r="175" spans="1:10" ht="15.75" thickTop="1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5">
      <c r="A176" s="9"/>
      <c r="B176" s="9" t="s">
        <v>161</v>
      </c>
      <c r="C176" s="9"/>
      <c r="D176" s="9"/>
      <c r="E176" s="9"/>
      <c r="F176" s="9"/>
      <c r="G176" s="9"/>
      <c r="H176" s="9"/>
      <c r="I176" s="9"/>
      <c r="J176" s="9"/>
    </row>
    <row r="177" spans="1:10" ht="15">
      <c r="A177" s="9"/>
      <c r="B177" s="9" t="s">
        <v>160</v>
      </c>
      <c r="C177" s="9"/>
      <c r="D177" s="9"/>
      <c r="E177" s="9"/>
      <c r="F177" s="9"/>
      <c r="G177" s="9"/>
      <c r="H177" s="9"/>
      <c r="I177" s="9"/>
      <c r="J177" s="9"/>
    </row>
    <row r="178" spans="1:10" ht="1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5">
      <c r="A179" s="9"/>
      <c r="B179" s="9" t="s">
        <v>162</v>
      </c>
      <c r="C179" s="9"/>
      <c r="D179" s="9"/>
      <c r="E179" s="9"/>
      <c r="F179" s="27">
        <f>15055+1651692</f>
        <v>1666747</v>
      </c>
      <c r="G179" s="27"/>
      <c r="H179" s="27">
        <f>25789-1129+262038-4169+3137-6135+5+1497-3</f>
        <v>281030</v>
      </c>
      <c r="I179" s="27"/>
      <c r="J179" s="27">
        <f>78481+947222-33359+861965-107023+1205-1034</f>
        <v>1747457</v>
      </c>
    </row>
    <row r="180" spans="1:10" ht="15">
      <c r="A180" s="9"/>
      <c r="B180" s="11" t="s">
        <v>163</v>
      </c>
      <c r="C180" s="6"/>
      <c r="D180" s="6"/>
      <c r="E180" s="6"/>
      <c r="F180" s="96">
        <f>14098+43347</f>
        <v>57445</v>
      </c>
      <c r="H180" s="96">
        <f>+H174-H179</f>
        <v>8870</v>
      </c>
      <c r="J180" s="96">
        <f>+J174-J179</f>
        <v>205433</v>
      </c>
    </row>
    <row r="181" spans="1:10" ht="15.75" thickBot="1">
      <c r="A181" s="9"/>
      <c r="B181" s="11"/>
      <c r="C181" s="6"/>
      <c r="D181" s="6"/>
      <c r="E181" s="6"/>
      <c r="F181" s="97">
        <f>+F179+F180</f>
        <v>1724192</v>
      </c>
      <c r="H181" s="97">
        <f>+H179+H180</f>
        <v>289900</v>
      </c>
      <c r="J181" s="97">
        <f>+J179+J180</f>
        <v>1952890</v>
      </c>
    </row>
    <row r="182" spans="1:10" ht="15.75" thickTop="1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94" spans="2:10" ht="15">
      <c r="B194" s="3"/>
      <c r="C194" s="3"/>
      <c r="D194" s="3"/>
      <c r="E194" s="3"/>
      <c r="F194" s="3"/>
      <c r="G194" s="9"/>
      <c r="H194" s="9"/>
      <c r="I194" s="6"/>
      <c r="J194" s="6"/>
    </row>
    <row r="195" spans="2:10" ht="15">
      <c r="B195" s="3"/>
      <c r="C195" s="3"/>
      <c r="D195" s="3"/>
      <c r="E195" s="3"/>
      <c r="F195" s="3"/>
      <c r="G195" s="9"/>
      <c r="H195" s="9"/>
      <c r="I195" s="6"/>
      <c r="J195" s="125" t="s">
        <v>236</v>
      </c>
    </row>
    <row r="196" spans="2:10" ht="15">
      <c r="B196" s="3"/>
      <c r="C196" s="3"/>
      <c r="D196" s="3"/>
      <c r="E196" s="3"/>
      <c r="F196" s="3"/>
      <c r="G196" s="9"/>
      <c r="H196" s="9"/>
      <c r="I196" s="6"/>
      <c r="J196" s="6"/>
    </row>
    <row r="197" spans="2:10" ht="15">
      <c r="B197" s="3"/>
      <c r="C197" s="3"/>
      <c r="D197" s="3"/>
      <c r="E197" s="3"/>
      <c r="F197" s="3"/>
      <c r="G197" s="9"/>
      <c r="H197" s="9"/>
      <c r="I197" s="6"/>
      <c r="J197" s="6"/>
    </row>
    <row r="198" spans="2:10" ht="15">
      <c r="B198" s="3"/>
      <c r="C198" s="3"/>
      <c r="D198" s="3"/>
      <c r="E198" s="3"/>
      <c r="F198" s="3"/>
      <c r="G198" s="9"/>
      <c r="H198" s="9"/>
      <c r="I198" s="6"/>
      <c r="J198" s="6"/>
    </row>
    <row r="199" spans="2:10" ht="15">
      <c r="B199" s="3"/>
      <c r="C199" s="3"/>
      <c r="D199" s="3"/>
      <c r="E199" s="3"/>
      <c r="F199" s="3"/>
      <c r="G199" s="9"/>
      <c r="H199" s="9"/>
      <c r="I199" s="6"/>
      <c r="J199" s="6"/>
    </row>
    <row r="200" spans="2:10" ht="15">
      <c r="B200" s="3"/>
      <c r="C200" s="3"/>
      <c r="D200" s="3"/>
      <c r="E200" s="3"/>
      <c r="F200" s="3"/>
      <c r="G200" s="9"/>
      <c r="H200" s="9"/>
      <c r="I200" s="6"/>
      <c r="J200" s="6"/>
    </row>
    <row r="201" spans="1:10" ht="15">
      <c r="A201" s="118" t="str">
        <f>+A152</f>
        <v>BERJAYA SPORTS TOTO BERHAD</v>
      </c>
      <c r="B201" s="3"/>
      <c r="C201" s="3"/>
      <c r="D201" s="3"/>
      <c r="E201" s="3"/>
      <c r="F201" s="3"/>
      <c r="G201" s="9"/>
      <c r="H201" s="9"/>
      <c r="I201" s="6"/>
      <c r="J201" s="6"/>
    </row>
    <row r="202" spans="1:10" ht="15">
      <c r="A202" s="118" t="str">
        <f>+A153</f>
        <v>UNAUDITED 3RD QUARTER REPORT ON CONSOLIDATED RESULTS </v>
      </c>
      <c r="B202" s="3"/>
      <c r="C202" s="3"/>
      <c r="D202" s="3"/>
      <c r="E202" s="3"/>
      <c r="F202" s="3"/>
      <c r="G202" s="9"/>
      <c r="H202" s="9"/>
      <c r="I202" s="6"/>
      <c r="J202" s="6"/>
    </row>
    <row r="203" spans="1:10" ht="15">
      <c r="A203" s="119" t="str">
        <f>+A154</f>
        <v>FOR THE FINANCIAL QUARTER ENDED 31 JANUARY 2001</v>
      </c>
      <c r="B203" s="3"/>
      <c r="C203" s="3"/>
      <c r="D203" s="3"/>
      <c r="E203" s="3"/>
      <c r="F203" s="3"/>
      <c r="G203" s="9"/>
      <c r="H203" s="9"/>
      <c r="I203" s="6"/>
      <c r="J203" s="6"/>
    </row>
    <row r="204" spans="1:10" ht="15">
      <c r="A204" s="53"/>
      <c r="B204" s="3"/>
      <c r="C204" s="3"/>
      <c r="D204" s="3"/>
      <c r="E204" s="3"/>
      <c r="F204" s="3"/>
      <c r="G204" s="9"/>
      <c r="H204" s="9"/>
      <c r="I204" s="6"/>
      <c r="J204" s="6"/>
    </row>
    <row r="205" spans="1:10" ht="15">
      <c r="A205" s="53" t="s">
        <v>98</v>
      </c>
      <c r="B205" s="3"/>
      <c r="C205" s="3"/>
      <c r="D205" s="3"/>
      <c r="E205" s="3"/>
      <c r="F205" s="3"/>
      <c r="G205" s="9"/>
      <c r="H205" s="9"/>
      <c r="I205" s="6"/>
      <c r="J205" s="6"/>
    </row>
    <row r="206" spans="1:10" ht="15">
      <c r="A206" s="53"/>
      <c r="B206" s="3"/>
      <c r="C206" s="3"/>
      <c r="D206" s="3"/>
      <c r="E206" s="3"/>
      <c r="F206" s="3"/>
      <c r="G206" s="9"/>
      <c r="H206" s="9"/>
      <c r="I206" s="6"/>
      <c r="J206" s="6"/>
    </row>
    <row r="207" spans="1:10" ht="15">
      <c r="A207" s="70">
        <v>17</v>
      </c>
      <c r="B207" s="3" t="s">
        <v>217</v>
      </c>
      <c r="C207" s="3"/>
      <c r="D207" s="3"/>
      <c r="E207" s="3"/>
      <c r="F207" s="3"/>
      <c r="G207" s="9"/>
      <c r="H207" s="9"/>
      <c r="I207" s="6"/>
      <c r="J207" s="6"/>
    </row>
    <row r="208" spans="1:10" ht="15">
      <c r="A208" s="70"/>
      <c r="B208" s="3" t="s">
        <v>229</v>
      </c>
      <c r="C208" s="3"/>
      <c r="D208" s="3"/>
      <c r="E208" s="3"/>
      <c r="F208" s="3"/>
      <c r="G208" s="9"/>
      <c r="H208" s="9"/>
      <c r="I208" s="6"/>
      <c r="J208" s="6"/>
    </row>
    <row r="209" spans="1:10" ht="15">
      <c r="A209" s="70"/>
      <c r="B209" s="3" t="s">
        <v>230</v>
      </c>
      <c r="C209" s="3"/>
      <c r="D209" s="3"/>
      <c r="E209" s="3"/>
      <c r="F209" s="3"/>
      <c r="G209" s="9"/>
      <c r="H209" s="9"/>
      <c r="I209" s="6"/>
      <c r="J209" s="6"/>
    </row>
    <row r="210" spans="1:10" ht="15">
      <c r="A210" s="70"/>
      <c r="B210" s="3" t="s">
        <v>252</v>
      </c>
      <c r="C210" s="3"/>
      <c r="D210" s="3"/>
      <c r="E210" s="3"/>
      <c r="F210" s="3"/>
      <c r="G210" s="9"/>
      <c r="H210" s="9"/>
      <c r="I210" s="6"/>
      <c r="J210" s="6"/>
    </row>
    <row r="211" spans="1:10" ht="15">
      <c r="A211" s="70"/>
      <c r="B211" s="3"/>
      <c r="C211" s="3"/>
      <c r="D211" s="3"/>
      <c r="E211" s="3"/>
      <c r="F211" s="3"/>
      <c r="G211" s="9"/>
      <c r="H211" s="9"/>
      <c r="I211" s="6"/>
      <c r="J211" s="6"/>
    </row>
    <row r="212" spans="2:10" ht="15">
      <c r="B212" s="3" t="s">
        <v>218</v>
      </c>
      <c r="C212" s="3"/>
      <c r="D212" s="3"/>
      <c r="E212" s="3"/>
      <c r="F212" s="3"/>
      <c r="G212" s="9"/>
      <c r="H212" s="9"/>
      <c r="I212" s="6"/>
      <c r="J212" s="6"/>
    </row>
    <row r="213" spans="2:10" ht="15">
      <c r="B213" s="3" t="s">
        <v>221</v>
      </c>
      <c r="C213" s="3"/>
      <c r="D213" s="3"/>
      <c r="E213" s="3"/>
      <c r="F213" s="3"/>
      <c r="G213" s="9"/>
      <c r="H213" s="9"/>
      <c r="I213" s="6"/>
      <c r="J213" s="6"/>
    </row>
    <row r="214" spans="2:10" ht="15">
      <c r="B214" s="3" t="s">
        <v>219</v>
      </c>
      <c r="C214" s="3"/>
      <c r="D214" s="3"/>
      <c r="E214" s="3"/>
      <c r="F214" s="3"/>
      <c r="G214" s="9"/>
      <c r="H214" s="9"/>
      <c r="I214" s="6"/>
      <c r="J214" s="6"/>
    </row>
    <row r="215" spans="2:10" ht="15">
      <c r="B215" s="3" t="s">
        <v>220</v>
      </c>
      <c r="C215" s="3"/>
      <c r="D215" s="3"/>
      <c r="E215" s="3"/>
      <c r="F215" s="3"/>
      <c r="G215" s="9"/>
      <c r="H215" s="9"/>
      <c r="I215" s="6"/>
      <c r="J215" s="6"/>
    </row>
    <row r="216" spans="1:10" ht="15">
      <c r="A216" s="53"/>
      <c r="B216" s="3"/>
      <c r="C216" s="3"/>
      <c r="D216" s="3"/>
      <c r="E216" s="3"/>
      <c r="F216" s="3"/>
      <c r="G216" s="9"/>
      <c r="H216" s="9"/>
      <c r="I216" s="6"/>
      <c r="J216" s="6"/>
    </row>
    <row r="217" spans="1:14" ht="15">
      <c r="A217" s="70">
        <v>18</v>
      </c>
      <c r="B217" s="3" t="s">
        <v>222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 t="s">
        <v>223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 t="s">
        <v>210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 t="s">
        <v>260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 t="s">
        <v>261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 t="s">
        <v>281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 t="s">
        <v>282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 t="s">
        <v>262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53"/>
      <c r="B226" s="3"/>
      <c r="C226" s="3"/>
      <c r="D226" s="3"/>
      <c r="E226" s="3"/>
      <c r="F226" s="3"/>
      <c r="G226" s="3"/>
      <c r="H226" s="3"/>
      <c r="I226" s="2"/>
      <c r="J226" s="2"/>
      <c r="K226" s="3"/>
      <c r="L226" s="3"/>
      <c r="M226" s="3"/>
      <c r="N226" s="3"/>
    </row>
    <row r="227" spans="1:11" ht="15">
      <c r="A227" s="11" t="s">
        <v>105</v>
      </c>
      <c r="B227" s="3" t="s">
        <v>154</v>
      </c>
      <c r="C227" s="2"/>
      <c r="D227" s="2"/>
      <c r="E227" s="2"/>
      <c r="F227" s="2"/>
      <c r="G227" s="2"/>
      <c r="H227" s="2"/>
      <c r="I227" s="2"/>
      <c r="J227" s="2"/>
      <c r="K227" s="3"/>
    </row>
    <row r="228" spans="1:11" ht="15">
      <c r="A228" s="9"/>
      <c r="B228" s="3" t="s">
        <v>207</v>
      </c>
      <c r="C228" s="2"/>
      <c r="D228" s="2"/>
      <c r="E228" s="2"/>
      <c r="F228" s="2"/>
      <c r="G228" s="2"/>
      <c r="H228" s="2"/>
      <c r="I228" s="2"/>
      <c r="J228" s="2"/>
      <c r="K228" s="3"/>
    </row>
    <row r="229" spans="1:11" ht="15">
      <c r="A229" s="9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0" ht="15">
      <c r="A230" s="11" t="s">
        <v>106</v>
      </c>
      <c r="B230" s="11" t="s">
        <v>155</v>
      </c>
      <c r="C230" s="9"/>
      <c r="D230" s="9"/>
      <c r="E230" s="9"/>
      <c r="F230" s="9"/>
      <c r="G230" s="9"/>
      <c r="H230" s="9"/>
      <c r="I230" s="9"/>
      <c r="J230" s="9"/>
    </row>
    <row r="231" spans="1:10" ht="1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5">
      <c r="A242" s="9"/>
      <c r="B242" s="9"/>
      <c r="C242" s="9"/>
      <c r="D242" s="9"/>
      <c r="E242" s="9"/>
      <c r="F242" s="9"/>
      <c r="G242" s="9"/>
      <c r="H242" s="9"/>
      <c r="I242" s="9"/>
      <c r="J242" s="125" t="s">
        <v>235</v>
      </c>
    </row>
    <row r="243" spans="1:10" ht="1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5">
      <c r="A248" s="118" t="str">
        <f>+A201</f>
        <v>BERJAYA SPORTS TOTO BERHAD</v>
      </c>
      <c r="B248" s="3"/>
      <c r="C248" s="3"/>
      <c r="D248" s="3"/>
      <c r="E248" s="3"/>
      <c r="F248" s="3"/>
      <c r="G248" s="9"/>
      <c r="H248" s="9"/>
      <c r="I248" s="6"/>
      <c r="J248" s="9"/>
    </row>
    <row r="249" spans="1:10" ht="15">
      <c r="A249" s="118" t="str">
        <f>+A202</f>
        <v>UNAUDITED 3RD QUARTER REPORT ON CONSOLIDATED RESULTS </v>
      </c>
      <c r="B249" s="3"/>
      <c r="C249" s="3"/>
      <c r="D249" s="3"/>
      <c r="E249" s="3"/>
      <c r="F249" s="3"/>
      <c r="G249" s="9"/>
      <c r="H249" s="9"/>
      <c r="I249" s="6"/>
      <c r="J249" s="9"/>
    </row>
    <row r="250" spans="1:10" ht="15">
      <c r="A250" s="119" t="str">
        <f>+A203</f>
        <v>FOR THE FINANCIAL QUARTER ENDED 31 JANUARY 2001</v>
      </c>
      <c r="B250" s="3"/>
      <c r="C250" s="3"/>
      <c r="D250" s="3"/>
      <c r="E250" s="3"/>
      <c r="F250" s="3"/>
      <c r="G250" s="9"/>
      <c r="H250" s="9"/>
      <c r="I250" s="6"/>
      <c r="J250" s="9"/>
    </row>
    <row r="251" spans="1:10" ht="15">
      <c r="A251" s="53"/>
      <c r="B251" s="3"/>
      <c r="C251" s="3"/>
      <c r="D251" s="3"/>
      <c r="E251" s="3"/>
      <c r="F251" s="3"/>
      <c r="G251" s="9"/>
      <c r="H251" s="9"/>
      <c r="I251" s="6"/>
      <c r="J251" s="9"/>
    </row>
    <row r="252" spans="1:10" ht="15">
      <c r="A252" s="53" t="s">
        <v>98</v>
      </c>
      <c r="B252" s="3"/>
      <c r="C252" s="3"/>
      <c r="D252" s="3"/>
      <c r="E252" s="3"/>
      <c r="F252" s="3"/>
      <c r="G252" s="9"/>
      <c r="H252" s="9"/>
      <c r="I252" s="6"/>
      <c r="J252" s="9"/>
    </row>
    <row r="253" spans="1:10" ht="1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5">
      <c r="A254" s="50">
        <v>21</v>
      </c>
      <c r="B254" s="9" t="s">
        <v>279</v>
      </c>
      <c r="C254" s="9"/>
      <c r="D254" s="9"/>
      <c r="E254" s="9"/>
      <c r="F254" s="9"/>
      <c r="G254" s="9"/>
      <c r="H254" s="9"/>
      <c r="I254" s="9"/>
      <c r="J254" s="9"/>
    </row>
    <row r="255" spans="1:10" ht="15">
      <c r="A255" s="50"/>
      <c r="B255" s="9" t="s">
        <v>264</v>
      </c>
      <c r="C255" s="9"/>
      <c r="D255" s="9"/>
      <c r="E255" s="9"/>
      <c r="F255" s="9"/>
      <c r="G255" s="9"/>
      <c r="H255" s="9"/>
      <c r="I255" s="9"/>
      <c r="J255" s="9"/>
    </row>
    <row r="256" spans="1:10" ht="15">
      <c r="A256" s="50"/>
      <c r="B256" s="9" t="s">
        <v>265</v>
      </c>
      <c r="C256" s="9"/>
      <c r="D256" s="9"/>
      <c r="E256" s="9"/>
      <c r="F256" s="9"/>
      <c r="G256" s="9"/>
      <c r="H256" s="9"/>
      <c r="I256" s="9"/>
      <c r="J256" s="9"/>
    </row>
    <row r="257" spans="2:10" ht="15">
      <c r="B257" s="3" t="s">
        <v>266</v>
      </c>
      <c r="C257" s="3"/>
      <c r="D257" s="3"/>
      <c r="E257" s="3"/>
      <c r="F257" s="3"/>
      <c r="G257" s="3"/>
      <c r="H257" s="3"/>
      <c r="I257" s="3"/>
      <c r="J257" s="3"/>
    </row>
    <row r="258" spans="1:10" ht="15">
      <c r="A258" s="9"/>
      <c r="B258" s="3" t="s">
        <v>267</v>
      </c>
      <c r="C258" s="3"/>
      <c r="D258" s="3"/>
      <c r="E258" s="3"/>
      <c r="F258" s="3"/>
      <c r="G258" s="3"/>
      <c r="H258" s="3"/>
      <c r="I258" s="3"/>
      <c r="J258" s="3"/>
    </row>
    <row r="259" spans="1:10" ht="15">
      <c r="A259" s="9"/>
      <c r="B259" s="3" t="s">
        <v>268</v>
      </c>
      <c r="C259" s="3"/>
      <c r="D259" s="3"/>
      <c r="E259" s="3"/>
      <c r="F259" s="3"/>
      <c r="G259" s="3"/>
      <c r="H259" s="3"/>
      <c r="I259" s="3"/>
      <c r="J259" s="3"/>
    </row>
    <row r="260" spans="1:10" ht="15">
      <c r="A260" s="9"/>
      <c r="B260" s="3" t="s">
        <v>269</v>
      </c>
      <c r="C260" s="3"/>
      <c r="D260" s="3"/>
      <c r="E260" s="3"/>
      <c r="F260" s="3"/>
      <c r="G260" s="3"/>
      <c r="H260" s="3"/>
      <c r="I260" s="3"/>
      <c r="J260" s="3"/>
    </row>
    <row r="261" spans="1:10" ht="15">
      <c r="A261" s="9"/>
      <c r="B261" s="3" t="s">
        <v>280</v>
      </c>
      <c r="C261" s="3"/>
      <c r="D261" s="3"/>
      <c r="E261" s="3"/>
      <c r="F261" s="3"/>
      <c r="G261" s="3"/>
      <c r="H261" s="3"/>
      <c r="I261" s="3"/>
      <c r="J261" s="3"/>
    </row>
    <row r="262" spans="1:10" ht="15">
      <c r="A262" s="9"/>
      <c r="B262" s="3" t="s">
        <v>270</v>
      </c>
      <c r="C262" s="3"/>
      <c r="D262" s="3"/>
      <c r="E262" s="3"/>
      <c r="F262" s="3"/>
      <c r="G262" s="3"/>
      <c r="H262" s="3"/>
      <c r="I262" s="3"/>
      <c r="J262" s="3"/>
    </row>
    <row r="263" spans="1:10" ht="15">
      <c r="A263" s="9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5">
      <c r="A264" s="9"/>
      <c r="B264" s="3" t="s">
        <v>271</v>
      </c>
      <c r="C264" s="3"/>
      <c r="D264" s="3"/>
      <c r="E264" s="3"/>
      <c r="F264" s="3"/>
      <c r="G264" s="3"/>
      <c r="H264" s="3"/>
      <c r="I264" s="3"/>
      <c r="J264" s="3"/>
    </row>
    <row r="265" spans="1:10" ht="15">
      <c r="A265" s="9"/>
      <c r="B265" s="3" t="s">
        <v>272</v>
      </c>
      <c r="C265" s="3" t="s">
        <v>273</v>
      </c>
      <c r="D265" s="3"/>
      <c r="E265" s="3"/>
      <c r="F265" s="3"/>
      <c r="G265" s="3"/>
      <c r="H265" s="3"/>
      <c r="I265" s="3"/>
      <c r="J265" s="3"/>
    </row>
    <row r="266" spans="1:10" ht="15">
      <c r="A266" s="9"/>
      <c r="B266" s="3"/>
      <c r="C266" s="3" t="s">
        <v>274</v>
      </c>
      <c r="D266" s="3"/>
      <c r="E266" s="3"/>
      <c r="F266" s="3"/>
      <c r="G266" s="3"/>
      <c r="H266" s="3"/>
      <c r="I266" s="3"/>
      <c r="J266" s="3"/>
    </row>
    <row r="267" spans="1:10" ht="15">
      <c r="A267" s="9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5">
      <c r="A268" s="9"/>
      <c r="B268" s="3" t="s">
        <v>275</v>
      </c>
      <c r="C268" s="3" t="s">
        <v>276</v>
      </c>
      <c r="D268" s="3"/>
      <c r="E268" s="3"/>
      <c r="F268" s="3"/>
      <c r="G268" s="3"/>
      <c r="H268" s="3"/>
      <c r="I268" s="3"/>
      <c r="J268" s="3"/>
    </row>
    <row r="269" spans="1:10" ht="15">
      <c r="A269" s="9"/>
      <c r="B269" s="3"/>
      <c r="C269" s="3" t="s">
        <v>277</v>
      </c>
      <c r="D269" s="3"/>
      <c r="E269" s="3"/>
      <c r="F269" s="3"/>
      <c r="G269" s="3"/>
      <c r="H269" s="3"/>
      <c r="I269" s="3"/>
      <c r="J269" s="3"/>
    </row>
    <row r="270" spans="1:10" ht="7.5" customHeight="1">
      <c r="A270" s="9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">
      <c r="A271" s="9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">
      <c r="A272" s="9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5">
      <c r="A273" s="9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5">
      <c r="A274" s="9"/>
      <c r="B274" s="3"/>
      <c r="C274" s="3"/>
      <c r="D274" s="3"/>
      <c r="E274" s="3"/>
      <c r="F274" s="3"/>
      <c r="G274" s="3"/>
      <c r="H274" s="3"/>
      <c r="I274" s="3"/>
      <c r="J274" s="3"/>
    </row>
    <row r="275" spans="1:9" ht="15">
      <c r="A275" s="11" t="s">
        <v>107</v>
      </c>
      <c r="B275" s="9"/>
      <c r="C275" s="9"/>
      <c r="D275" s="9"/>
      <c r="E275" s="3"/>
      <c r="F275" s="3"/>
      <c r="G275" s="3"/>
      <c r="H275" s="3"/>
      <c r="I275" s="3"/>
    </row>
    <row r="276" spans="1:9" ht="15">
      <c r="A276" s="11"/>
      <c r="B276" s="9"/>
      <c r="C276" s="9"/>
      <c r="D276" s="9"/>
      <c r="E276" s="3"/>
      <c r="F276" s="3"/>
      <c r="G276" s="3"/>
      <c r="H276" s="3"/>
      <c r="I276" s="3"/>
    </row>
    <row r="277" spans="1:9" ht="15">
      <c r="A277" s="11"/>
      <c r="B277" s="9"/>
      <c r="C277" s="9"/>
      <c r="D277" s="9"/>
      <c r="E277" s="3"/>
      <c r="F277" s="3"/>
      <c r="G277" s="3"/>
      <c r="H277" s="3"/>
      <c r="I277" s="3"/>
    </row>
    <row r="278" spans="1:9" ht="15">
      <c r="A278" s="11"/>
      <c r="B278" s="9"/>
      <c r="C278" s="9"/>
      <c r="D278" s="9"/>
      <c r="E278" s="3"/>
      <c r="F278" s="3"/>
      <c r="G278" s="3"/>
      <c r="H278" s="3"/>
      <c r="I278" s="3"/>
    </row>
    <row r="279" spans="1:9" ht="15">
      <c r="A279" s="11"/>
      <c r="B279" s="9"/>
      <c r="C279" s="9"/>
      <c r="D279" s="9"/>
      <c r="E279" s="3"/>
      <c r="F279" s="3"/>
      <c r="G279" s="3"/>
      <c r="H279" s="3"/>
      <c r="I279" s="3"/>
    </row>
    <row r="280" spans="1:9" ht="15">
      <c r="A280" s="53" t="s">
        <v>108</v>
      </c>
      <c r="B280" s="9"/>
      <c r="C280" s="9"/>
      <c r="D280" s="9"/>
      <c r="E280" s="3"/>
      <c r="F280" s="3"/>
      <c r="G280" s="3"/>
      <c r="H280" s="3"/>
      <c r="I280" s="3"/>
    </row>
    <row r="281" spans="1:9" ht="15">
      <c r="A281" s="11" t="s">
        <v>109</v>
      </c>
      <c r="B281" s="9"/>
      <c r="C281" s="9"/>
      <c r="D281" s="9"/>
      <c r="E281" s="3"/>
      <c r="F281" s="3"/>
      <c r="G281" s="3"/>
      <c r="H281" s="3"/>
      <c r="I281" s="3"/>
    </row>
    <row r="282" spans="3:9" ht="15">
      <c r="C282" s="9"/>
      <c r="D282" s="9"/>
      <c r="E282" s="3"/>
      <c r="F282" s="3"/>
      <c r="G282" s="3"/>
      <c r="H282" s="3"/>
      <c r="I282" s="3"/>
    </row>
    <row r="283" spans="1:9" ht="15">
      <c r="A283" t="s">
        <v>122</v>
      </c>
      <c r="C283" s="9"/>
      <c r="D283" s="9"/>
      <c r="E283" s="3"/>
      <c r="F283" s="3"/>
      <c r="G283" s="3"/>
      <c r="H283" s="3"/>
      <c r="I283" s="3"/>
    </row>
    <row r="284" spans="3:9" ht="15">
      <c r="C284" s="9"/>
      <c r="D284" s="9"/>
      <c r="E284" s="3"/>
      <c r="F284" s="3"/>
      <c r="G284" s="3"/>
      <c r="H284" s="3"/>
      <c r="I284" s="3"/>
    </row>
    <row r="285" spans="3:9" ht="15">
      <c r="C285" s="9"/>
      <c r="D285" s="9"/>
      <c r="E285" s="3"/>
      <c r="F285" s="3"/>
      <c r="G285" s="3"/>
      <c r="H285" s="3"/>
      <c r="I285" s="3"/>
    </row>
    <row r="286" spans="3:9" ht="15">
      <c r="C286" s="9"/>
      <c r="D286" s="9"/>
      <c r="E286" s="3"/>
      <c r="F286" s="3"/>
      <c r="G286" s="3"/>
      <c r="H286" s="3"/>
      <c r="I286" s="3"/>
    </row>
    <row r="287" spans="3:9" ht="15">
      <c r="C287" s="9"/>
      <c r="D287" s="9"/>
      <c r="E287" s="3"/>
      <c r="F287" s="3"/>
      <c r="G287" s="3"/>
      <c r="H287" s="3"/>
      <c r="I287" s="3"/>
    </row>
    <row r="288" spans="3:9" ht="15">
      <c r="C288" s="9"/>
      <c r="D288" s="9"/>
      <c r="E288" s="3"/>
      <c r="F288" s="3"/>
      <c r="G288" s="3"/>
      <c r="H288" s="3"/>
      <c r="I288" s="3"/>
    </row>
    <row r="289" spans="3:9" ht="15">
      <c r="C289" s="9"/>
      <c r="D289" s="9"/>
      <c r="E289" s="3"/>
      <c r="F289" s="3"/>
      <c r="G289" s="3"/>
      <c r="H289" s="3"/>
      <c r="I289" s="3"/>
    </row>
    <row r="290" ht="12.75">
      <c r="J290" s="125" t="s">
        <v>278</v>
      </c>
    </row>
    <row r="293" ht="12.75">
      <c r="G293" t="s">
        <v>120</v>
      </c>
    </row>
    <row r="296" ht="15">
      <c r="C296" s="9"/>
    </row>
  </sheetData>
  <mergeCells count="7">
    <mergeCell ref="D112:F112"/>
    <mergeCell ref="I113:J113"/>
    <mergeCell ref="G113:H113"/>
    <mergeCell ref="G124:H124"/>
    <mergeCell ref="I123:J123"/>
    <mergeCell ref="I124:J124"/>
    <mergeCell ref="I112:J112"/>
  </mergeCells>
  <printOptions/>
  <pageMargins left="0.6" right="0.3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I6" sqref="I6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1.5" style="0" customWidth="1"/>
    <col min="10" max="10" width="1.66796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.5" style="0" customWidth="1"/>
    <col min="15" max="15" width="1.83203125" style="0" customWidth="1"/>
  </cols>
  <sheetData>
    <row r="1" spans="1:12" ht="15">
      <c r="A1" s="48"/>
      <c r="B1" s="49"/>
      <c r="C1" s="50"/>
      <c r="D1" s="49"/>
      <c r="E1" s="51"/>
      <c r="F1" s="50"/>
      <c r="G1" s="50"/>
      <c r="H1" s="50"/>
      <c r="I1" s="50"/>
      <c r="J1" s="47"/>
      <c r="K1" s="52"/>
      <c r="L1" s="50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61" t="s">
        <v>125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124"/>
      <c r="K6" s="124"/>
      <c r="L6" s="124"/>
    </row>
    <row r="7" spans="1:12" ht="15">
      <c r="A7" s="9"/>
      <c r="B7" s="9"/>
      <c r="C7" s="9"/>
      <c r="D7" s="9"/>
      <c r="E7" s="9"/>
      <c r="F7" s="9"/>
      <c r="G7" s="9"/>
      <c r="H7" s="9"/>
      <c r="I7" s="9"/>
      <c r="J7" s="118"/>
      <c r="K7" s="124"/>
      <c r="L7" s="124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15">
      <c r="A11" s="90" t="s">
        <v>263</v>
      </c>
    </row>
    <row r="12" spans="1:12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</row>
    <row r="13" spans="1:12" ht="15">
      <c r="A13" s="11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11" t="s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1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 t="s">
        <v>5</v>
      </c>
    </row>
    <row r="17" spans="1:12" ht="15">
      <c r="A17" s="11" t="s">
        <v>119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53" t="s">
        <v>125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</row>
    <row r="22" spans="1:12" ht="15">
      <c r="A22" s="54" t="s">
        <v>180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</row>
    <row r="23" spans="1:12" ht="15">
      <c r="A23" s="55" t="s">
        <v>181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15">
      <c r="A25" s="53" t="s">
        <v>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9.75" customHeight="1">
      <c r="A26" s="9"/>
      <c r="B26" s="9"/>
      <c r="C26" s="9"/>
      <c r="D26" s="9"/>
      <c r="E26" s="9"/>
      <c r="F26" s="9"/>
      <c r="G26" s="9"/>
      <c r="H26" s="111"/>
      <c r="I26" s="111"/>
      <c r="J26" s="9"/>
      <c r="K26" s="9"/>
      <c r="L26" s="9"/>
    </row>
    <row r="27" spans="1:14" ht="15">
      <c r="A27" s="6"/>
      <c r="B27" s="6"/>
      <c r="C27" s="6"/>
      <c r="D27" s="6"/>
      <c r="E27" s="6"/>
      <c r="F27" s="56" t="s">
        <v>8</v>
      </c>
      <c r="G27" s="12"/>
      <c r="H27" s="109"/>
      <c r="I27" s="112"/>
      <c r="J27" s="9"/>
      <c r="K27" s="136" t="s">
        <v>121</v>
      </c>
      <c r="L27" s="137"/>
      <c r="M27" s="137"/>
      <c r="N27" s="138"/>
    </row>
    <row r="28" spans="1:14" ht="15" customHeight="1">
      <c r="A28" s="6"/>
      <c r="B28" s="6"/>
      <c r="C28" s="6"/>
      <c r="D28" s="6"/>
      <c r="E28" s="6"/>
      <c r="F28" s="14" t="s">
        <v>9</v>
      </c>
      <c r="G28" s="15" t="s">
        <v>10</v>
      </c>
      <c r="H28" s="15"/>
      <c r="I28" s="113"/>
      <c r="J28" s="15"/>
      <c r="K28" s="77" t="s">
        <v>9</v>
      </c>
      <c r="L28" s="15" t="s">
        <v>10</v>
      </c>
      <c r="M28" s="66"/>
      <c r="N28" s="78"/>
    </row>
    <row r="29" spans="1:14" ht="15" customHeight="1">
      <c r="A29" s="6"/>
      <c r="B29" s="6"/>
      <c r="C29" s="6"/>
      <c r="D29" s="6"/>
      <c r="E29" s="6"/>
      <c r="F29" s="14" t="s">
        <v>11</v>
      </c>
      <c r="G29" s="15" t="s">
        <v>11</v>
      </c>
      <c r="H29" s="15"/>
      <c r="I29" s="113"/>
      <c r="J29" s="15"/>
      <c r="K29" s="77" t="s">
        <v>11</v>
      </c>
      <c r="L29" s="15" t="s">
        <v>11</v>
      </c>
      <c r="M29" s="66"/>
      <c r="N29" s="78"/>
    </row>
    <row r="30" spans="1:14" ht="15" customHeight="1">
      <c r="A30" s="6"/>
      <c r="B30" s="6"/>
      <c r="C30" s="6"/>
      <c r="D30" s="6"/>
      <c r="E30" s="6"/>
      <c r="F30" s="14" t="s">
        <v>12</v>
      </c>
      <c r="G30" s="15" t="s">
        <v>13</v>
      </c>
      <c r="H30" s="15"/>
      <c r="I30" s="113"/>
      <c r="J30" s="15"/>
      <c r="K30" s="77" t="s">
        <v>14</v>
      </c>
      <c r="L30" s="15" t="s">
        <v>13</v>
      </c>
      <c r="M30" s="66"/>
      <c r="N30" s="78"/>
    </row>
    <row r="31" spans="1:14" ht="15" customHeight="1">
      <c r="A31" s="6"/>
      <c r="B31" s="6"/>
      <c r="C31" s="6"/>
      <c r="D31" s="6"/>
      <c r="E31" s="6"/>
      <c r="F31" s="16"/>
      <c r="G31" s="15" t="s">
        <v>15</v>
      </c>
      <c r="H31" s="15"/>
      <c r="I31" s="113"/>
      <c r="J31" s="15"/>
      <c r="K31" s="71"/>
      <c r="L31" s="15" t="s">
        <v>15</v>
      </c>
      <c r="M31" s="66"/>
      <c r="N31" s="78"/>
    </row>
    <row r="32" spans="1:14" ht="15" customHeight="1">
      <c r="A32" s="6"/>
      <c r="B32" s="6"/>
      <c r="C32" s="6"/>
      <c r="D32" s="6"/>
      <c r="E32" s="6"/>
      <c r="F32" s="16"/>
      <c r="G32" s="15" t="s">
        <v>12</v>
      </c>
      <c r="H32" s="15"/>
      <c r="I32" s="113"/>
      <c r="J32" s="15"/>
      <c r="K32" s="71"/>
      <c r="L32" s="15" t="s">
        <v>16</v>
      </c>
      <c r="M32" s="66"/>
      <c r="N32" s="78"/>
    </row>
    <row r="33" spans="1:14" ht="15" customHeight="1">
      <c r="A33" s="6"/>
      <c r="B33" s="6"/>
      <c r="C33" s="6"/>
      <c r="D33" s="6"/>
      <c r="E33" s="6"/>
      <c r="F33" s="14" t="s">
        <v>182</v>
      </c>
      <c r="G33" s="15" t="s">
        <v>183</v>
      </c>
      <c r="H33" s="15"/>
      <c r="I33" s="80" t="s">
        <v>117</v>
      </c>
      <c r="J33" s="15"/>
      <c r="K33" s="77" t="s">
        <v>182</v>
      </c>
      <c r="L33" s="15" t="s">
        <v>183</v>
      </c>
      <c r="M33" s="66"/>
      <c r="N33" s="80" t="s">
        <v>117</v>
      </c>
    </row>
    <row r="34" spans="1:14" ht="15" customHeight="1">
      <c r="A34" s="6"/>
      <c r="B34" s="6"/>
      <c r="C34" s="6"/>
      <c r="D34" s="6"/>
      <c r="E34" s="6"/>
      <c r="F34" s="18" t="s">
        <v>17</v>
      </c>
      <c r="G34" s="82" t="s">
        <v>17</v>
      </c>
      <c r="H34" s="82"/>
      <c r="I34" s="83" t="s">
        <v>118</v>
      </c>
      <c r="J34" s="15"/>
      <c r="K34" s="81" t="s">
        <v>17</v>
      </c>
      <c r="L34" s="82" t="s">
        <v>17</v>
      </c>
      <c r="M34" s="69"/>
      <c r="N34" s="83" t="s">
        <v>118</v>
      </c>
    </row>
    <row r="35" spans="1:12" ht="9.75" customHeight="1">
      <c r="A35" s="6"/>
      <c r="B35" s="6"/>
      <c r="C35" s="6"/>
      <c r="D35" s="6"/>
      <c r="E35" s="6"/>
      <c r="F35" s="9"/>
      <c r="G35" s="9"/>
      <c r="H35" s="9"/>
      <c r="I35" s="9"/>
      <c r="J35" s="9"/>
      <c r="K35" s="9"/>
      <c r="L35" s="9"/>
    </row>
    <row r="36" spans="1:14" ht="12.75" customHeight="1" thickBot="1">
      <c r="A36" s="11" t="s">
        <v>18</v>
      </c>
      <c r="B36" s="11" t="s">
        <v>19</v>
      </c>
      <c r="C36" s="11" t="s">
        <v>20</v>
      </c>
      <c r="D36" s="6"/>
      <c r="E36" s="6"/>
      <c r="F36" s="25">
        <f>+K36-1151638-1</f>
        <v>572553</v>
      </c>
      <c r="G36" s="57">
        <v>549090</v>
      </c>
      <c r="H36" s="58"/>
      <c r="I36" s="115">
        <f>(+F36-G36)/G36*100</f>
        <v>4.273069988526471</v>
      </c>
      <c r="J36" s="26"/>
      <c r="K36" s="25">
        <v>1724192</v>
      </c>
      <c r="L36" s="57">
        <f>1694185-6405</f>
        <v>1687780</v>
      </c>
      <c r="N36" s="88">
        <f>(+K36-L36)/L36*100</f>
        <v>2.1573901811847516</v>
      </c>
    </row>
    <row r="37" spans="1:14" ht="7.5" customHeight="1" thickTop="1">
      <c r="A37" s="6"/>
      <c r="B37" s="6"/>
      <c r="C37" s="6"/>
      <c r="D37" s="6"/>
      <c r="E37" s="6"/>
      <c r="F37" s="27"/>
      <c r="G37" s="27"/>
      <c r="H37" s="27"/>
      <c r="I37" s="27"/>
      <c r="J37" s="27"/>
      <c r="K37" s="27"/>
      <c r="L37" s="27"/>
      <c r="N37" s="3"/>
    </row>
    <row r="38" spans="1:14" ht="12.75" customHeight="1" thickBot="1">
      <c r="A38" s="6"/>
      <c r="B38" s="11" t="s">
        <v>21</v>
      </c>
      <c r="C38" s="11" t="s">
        <v>22</v>
      </c>
      <c r="D38" s="6"/>
      <c r="E38" s="6"/>
      <c r="F38" s="28">
        <v>0</v>
      </c>
      <c r="G38" s="57">
        <f>+L38</f>
        <v>0</v>
      </c>
      <c r="H38" s="58"/>
      <c r="I38" s="60">
        <v>0</v>
      </c>
      <c r="J38" s="29"/>
      <c r="K38" s="28">
        <v>0</v>
      </c>
      <c r="L38" s="57">
        <v>0</v>
      </c>
      <c r="N38" s="88">
        <v>0</v>
      </c>
    </row>
    <row r="39" spans="1:14" ht="7.5" customHeight="1" thickTop="1">
      <c r="A39" s="6"/>
      <c r="B39" s="6"/>
      <c r="C39" s="6"/>
      <c r="D39" s="6"/>
      <c r="E39" s="6"/>
      <c r="F39" s="27"/>
      <c r="G39" s="27"/>
      <c r="H39" s="27"/>
      <c r="I39" s="27"/>
      <c r="J39" s="27"/>
      <c r="K39" s="27"/>
      <c r="L39" s="27"/>
      <c r="N39" s="3"/>
    </row>
    <row r="40" spans="1:14" ht="12.75" customHeight="1" thickBot="1">
      <c r="A40" s="6"/>
      <c r="B40" s="11" t="s">
        <v>23</v>
      </c>
      <c r="C40" s="11" t="s">
        <v>24</v>
      </c>
      <c r="D40" s="6"/>
      <c r="E40" s="6"/>
      <c r="F40" s="25">
        <f>+K40-32507</f>
        <v>17633</v>
      </c>
      <c r="G40" s="57">
        <v>13622</v>
      </c>
      <c r="H40" s="58"/>
      <c r="I40" s="115">
        <f>(+F40-G40)/G40*100</f>
        <v>29.44501541623844</v>
      </c>
      <c r="J40" s="26"/>
      <c r="K40" s="25">
        <v>50140</v>
      </c>
      <c r="L40" s="57">
        <v>41882</v>
      </c>
      <c r="N40" s="88">
        <f>(+K40-L40)/L40*100</f>
        <v>19.717300988491477</v>
      </c>
    </row>
    <row r="41" spans="1:12" ht="7.5" customHeight="1" thickTop="1">
      <c r="A41" s="6"/>
      <c r="B41" s="6"/>
      <c r="C41" s="6"/>
      <c r="D41" s="6"/>
      <c r="E41" s="6"/>
      <c r="F41" s="27"/>
      <c r="G41" s="27"/>
      <c r="H41" s="27"/>
      <c r="I41" s="27"/>
      <c r="J41" s="27"/>
      <c r="K41" s="27"/>
      <c r="L41" s="27"/>
    </row>
    <row r="42" spans="1:12" ht="12.75" customHeight="1">
      <c r="A42" s="11" t="s">
        <v>25</v>
      </c>
      <c r="B42" s="11" t="s">
        <v>19</v>
      </c>
      <c r="C42" s="75" t="s">
        <v>111</v>
      </c>
      <c r="D42" s="6"/>
      <c r="E42" s="6"/>
      <c r="F42" s="27"/>
      <c r="G42" s="27"/>
      <c r="H42" s="27"/>
      <c r="I42" s="27"/>
      <c r="J42" s="27"/>
      <c r="K42" s="27"/>
      <c r="L42" s="27"/>
    </row>
    <row r="43" spans="1:12" ht="12.75" customHeight="1">
      <c r="A43" s="6"/>
      <c r="B43" s="6"/>
      <c r="C43" s="11" t="s">
        <v>110</v>
      </c>
      <c r="D43" s="6"/>
      <c r="E43" s="6"/>
      <c r="F43" s="27"/>
      <c r="G43" s="27"/>
      <c r="H43" s="27"/>
      <c r="I43" s="27"/>
      <c r="J43" s="27"/>
      <c r="K43" s="27"/>
      <c r="L43" s="27"/>
    </row>
    <row r="44" spans="1:12" ht="12.75" customHeight="1">
      <c r="A44" s="6"/>
      <c r="B44" s="6"/>
      <c r="C44" s="11" t="s">
        <v>27</v>
      </c>
      <c r="D44" s="6"/>
      <c r="E44" s="6"/>
      <c r="F44" s="27"/>
      <c r="G44" s="27"/>
      <c r="H44" s="27"/>
      <c r="I44" s="27"/>
      <c r="J44" s="27"/>
      <c r="K44" s="27"/>
      <c r="L44" s="27"/>
    </row>
    <row r="45" spans="1:12" ht="12.75" customHeight="1">
      <c r="A45" s="6"/>
      <c r="B45" s="6"/>
      <c r="C45" s="11" t="s">
        <v>28</v>
      </c>
      <c r="D45" s="6"/>
      <c r="E45" s="6"/>
      <c r="F45" s="27"/>
      <c r="G45" s="27"/>
      <c r="H45" s="27"/>
      <c r="I45" s="27"/>
      <c r="J45" s="27"/>
      <c r="K45" s="27"/>
      <c r="L45" s="27"/>
    </row>
    <row r="46" spans="1:14" ht="12.75" customHeight="1">
      <c r="A46" s="6"/>
      <c r="B46" s="6"/>
      <c r="C46" s="11" t="s">
        <v>29</v>
      </c>
      <c r="D46" s="6"/>
      <c r="E46" s="6"/>
      <c r="F46" s="30">
        <f>+K46-216193-425</f>
        <v>85912</v>
      </c>
      <c r="G46" s="58">
        <v>86058</v>
      </c>
      <c r="H46" s="58"/>
      <c r="I46" s="116">
        <f>(+F46-G46)/G46*100</f>
        <v>-0.1696530247042692</v>
      </c>
      <c r="J46" s="30"/>
      <c r="K46" s="30">
        <v>302530</v>
      </c>
      <c r="L46" s="58">
        <v>294796</v>
      </c>
      <c r="N46" s="84">
        <f>(+K46-L46)/L46*100</f>
        <v>2.623509138522911</v>
      </c>
    </row>
    <row r="47" spans="1:14" ht="7.5" customHeight="1">
      <c r="A47" s="6"/>
      <c r="B47" s="6"/>
      <c r="C47" s="6"/>
      <c r="D47" s="6"/>
      <c r="E47" s="6"/>
      <c r="F47" s="27"/>
      <c r="G47" s="27"/>
      <c r="H47" s="27"/>
      <c r="I47" s="27"/>
      <c r="J47" s="27"/>
      <c r="K47" s="27"/>
      <c r="L47" s="27"/>
      <c r="N47" s="84"/>
    </row>
    <row r="48" spans="1:14" ht="12.75" customHeight="1">
      <c r="A48" s="6"/>
      <c r="B48" s="11" t="s">
        <v>21</v>
      </c>
      <c r="C48" s="11" t="s">
        <v>30</v>
      </c>
      <c r="D48" s="6"/>
      <c r="E48" s="6"/>
      <c r="F48" s="30">
        <f>+K48--375</f>
        <v>-182</v>
      </c>
      <c r="G48" s="58">
        <v>-188</v>
      </c>
      <c r="H48" s="58"/>
      <c r="I48" s="116">
        <f>(+F48-G48)/G48*100</f>
        <v>-3.1914893617021276</v>
      </c>
      <c r="J48" s="31"/>
      <c r="K48" s="30">
        <v>-557</v>
      </c>
      <c r="L48" s="58">
        <v>-674</v>
      </c>
      <c r="N48" s="84">
        <f>(+K48-L48)/L48*100</f>
        <v>-17.359050445103858</v>
      </c>
    </row>
    <row r="49" spans="1:14" ht="7.5" customHeight="1">
      <c r="A49" s="6"/>
      <c r="B49" s="6"/>
      <c r="C49" s="6"/>
      <c r="D49" s="6"/>
      <c r="E49" s="6"/>
      <c r="F49" s="27"/>
      <c r="G49" s="27"/>
      <c r="H49" s="27"/>
      <c r="I49" s="27"/>
      <c r="J49" s="27"/>
      <c r="K49" s="27"/>
      <c r="L49" s="27"/>
      <c r="N49" s="84"/>
    </row>
    <row r="50" spans="1:14" ht="12.75" customHeight="1">
      <c r="A50" s="6"/>
      <c r="B50" s="11" t="s">
        <v>23</v>
      </c>
      <c r="C50" s="11" t="s">
        <v>31</v>
      </c>
      <c r="D50" s="6"/>
      <c r="E50" s="6"/>
      <c r="F50" s="26">
        <f>+K50--6004--425</f>
        <v>-3980</v>
      </c>
      <c r="G50" s="58">
        <v>-3191</v>
      </c>
      <c r="H50" s="58"/>
      <c r="I50" s="116">
        <f>(+F50-G50)/G50*100</f>
        <v>24.72579128799749</v>
      </c>
      <c r="J50" s="30"/>
      <c r="K50" s="26">
        <v>-10409</v>
      </c>
      <c r="L50" s="58">
        <v>-10174</v>
      </c>
      <c r="N50" s="89">
        <f>(+K50-L50)/L50*100</f>
        <v>2.309809317869078</v>
      </c>
    </row>
    <row r="51" spans="1:14" ht="7.5" customHeight="1">
      <c r="A51" s="6"/>
      <c r="B51" s="11"/>
      <c r="C51" s="11"/>
      <c r="D51" s="6"/>
      <c r="E51" s="6"/>
      <c r="F51" s="26"/>
      <c r="G51" s="58"/>
      <c r="H51" s="58"/>
      <c r="I51" s="58"/>
      <c r="J51" s="30"/>
      <c r="K51" s="26"/>
      <c r="L51" s="58"/>
      <c r="N51" s="89"/>
    </row>
    <row r="52" spans="1:14" ht="12.75" customHeight="1">
      <c r="A52" s="6"/>
      <c r="B52" s="11" t="s">
        <v>32</v>
      </c>
      <c r="C52" s="11" t="s">
        <v>33</v>
      </c>
      <c r="D52" s="6"/>
      <c r="E52" s="6"/>
      <c r="F52" s="32">
        <f>+K52-0</f>
        <v>-1661</v>
      </c>
      <c r="G52" s="59">
        <v>713</v>
      </c>
      <c r="H52" s="58"/>
      <c r="I52" s="59">
        <v>0</v>
      </c>
      <c r="J52" s="29"/>
      <c r="K52" s="32">
        <v>-1661</v>
      </c>
      <c r="L52" s="59">
        <v>713</v>
      </c>
      <c r="N52" s="85">
        <v>0</v>
      </c>
    </row>
    <row r="53" spans="1:12" ht="7.5" customHeight="1">
      <c r="A53" s="6"/>
      <c r="B53" s="6"/>
      <c r="C53" s="6"/>
      <c r="D53" s="6"/>
      <c r="E53" s="6"/>
      <c r="F53" s="27"/>
      <c r="G53" s="27"/>
      <c r="H53" s="27"/>
      <c r="I53" s="27"/>
      <c r="J53" s="27"/>
      <c r="K53" s="27"/>
      <c r="L53" s="27"/>
    </row>
    <row r="54" spans="1:12" ht="12.75" customHeight="1">
      <c r="A54" s="6"/>
      <c r="B54" s="11" t="s">
        <v>34</v>
      </c>
      <c r="C54" s="11" t="s">
        <v>35</v>
      </c>
      <c r="D54" s="6"/>
      <c r="E54" s="6"/>
      <c r="F54" s="27"/>
      <c r="G54" s="27"/>
      <c r="H54" s="27"/>
      <c r="I54" s="27"/>
      <c r="J54" s="27"/>
      <c r="K54" s="27"/>
      <c r="L54" s="27"/>
    </row>
    <row r="55" spans="1:12" ht="12.75" customHeight="1">
      <c r="A55" s="6"/>
      <c r="B55" s="6"/>
      <c r="C55" s="11" t="s">
        <v>26</v>
      </c>
      <c r="D55" s="6"/>
      <c r="E55" s="6"/>
      <c r="F55" s="27"/>
      <c r="G55" s="27"/>
      <c r="H55" s="27"/>
      <c r="I55" s="27"/>
      <c r="J55" s="27"/>
      <c r="K55" s="27"/>
      <c r="L55" s="27"/>
    </row>
    <row r="56" spans="1:12" ht="12.75" customHeight="1">
      <c r="A56" s="6"/>
      <c r="B56" s="6"/>
      <c r="C56" s="23" t="s">
        <v>36</v>
      </c>
      <c r="D56" s="6"/>
      <c r="E56" s="6"/>
      <c r="F56" s="27"/>
      <c r="G56" s="27"/>
      <c r="H56" s="27"/>
      <c r="I56" s="27"/>
      <c r="J56" s="27"/>
      <c r="K56" s="27"/>
      <c r="L56" s="27"/>
    </row>
    <row r="57" spans="1:12" ht="12.75" customHeight="1">
      <c r="A57" s="6"/>
      <c r="B57" s="6"/>
      <c r="C57" s="23" t="s">
        <v>37</v>
      </c>
      <c r="D57" s="6"/>
      <c r="E57" s="6"/>
      <c r="F57" s="27"/>
      <c r="G57" s="27"/>
      <c r="H57" s="27"/>
      <c r="I57" s="27"/>
      <c r="J57" s="27"/>
      <c r="K57" s="27"/>
      <c r="L57" s="27"/>
    </row>
    <row r="58" spans="1:14" ht="12.75" customHeight="1">
      <c r="A58" s="9"/>
      <c r="B58" s="9"/>
      <c r="C58" s="23" t="s">
        <v>38</v>
      </c>
      <c r="D58" s="9"/>
      <c r="E58" s="9"/>
      <c r="F58" s="30">
        <f>SUM(F46:F52)</f>
        <v>80089</v>
      </c>
      <c r="G58" s="30">
        <f>SUM(G46:G52)</f>
        <v>83392</v>
      </c>
      <c r="H58" s="30"/>
      <c r="I58" s="116">
        <f>(+F58-G58)/G58*100</f>
        <v>-3.960811588641596</v>
      </c>
      <c r="J58" s="30"/>
      <c r="K58" s="30">
        <f>SUM(K46:K52)</f>
        <v>289903</v>
      </c>
      <c r="L58" s="30">
        <f>SUM(L46:L52)</f>
        <v>284661</v>
      </c>
      <c r="N58" s="84">
        <f>(+K58-L58)/L58*100</f>
        <v>1.841488647900485</v>
      </c>
    </row>
    <row r="59" spans="1:14" ht="7.5" customHeight="1">
      <c r="A59" s="6"/>
      <c r="B59" s="9"/>
      <c r="C59" s="9"/>
      <c r="D59" s="9"/>
      <c r="E59" s="9"/>
      <c r="F59" s="27"/>
      <c r="G59" s="27"/>
      <c r="H59" s="27"/>
      <c r="I59" s="27"/>
      <c r="J59" s="27"/>
      <c r="K59" s="27"/>
      <c r="L59" s="27"/>
      <c r="N59" s="84"/>
    </row>
    <row r="60" spans="1:14" ht="12.75" customHeight="1">
      <c r="A60" s="6"/>
      <c r="B60" s="11" t="s">
        <v>39</v>
      </c>
      <c r="C60" s="11" t="s">
        <v>40</v>
      </c>
      <c r="D60" s="9"/>
      <c r="E60" s="9"/>
      <c r="F60" s="27"/>
      <c r="J60" s="27"/>
      <c r="K60" s="27"/>
      <c r="L60" s="27"/>
      <c r="N60" s="84"/>
    </row>
    <row r="61" spans="1:14" ht="12.75" customHeight="1">
      <c r="A61" s="9"/>
      <c r="B61" s="9"/>
      <c r="C61" s="11" t="s">
        <v>41</v>
      </c>
      <c r="D61" s="9"/>
      <c r="E61" s="9"/>
      <c r="F61" s="33">
        <f>+K61--3</f>
        <v>0</v>
      </c>
      <c r="G61" s="59">
        <v>-166</v>
      </c>
      <c r="H61" s="58"/>
      <c r="I61" s="117">
        <f>(+F61-G61)/G61*100</f>
        <v>-100</v>
      </c>
      <c r="J61" s="26"/>
      <c r="K61" s="33">
        <v>-3</v>
      </c>
      <c r="L61" s="59">
        <v>-4742</v>
      </c>
      <c r="N61" s="85">
        <f>(+K61-L61)/L61*100</f>
        <v>-99.93673555461831</v>
      </c>
    </row>
    <row r="62" spans="1:12" ht="15">
      <c r="A62" s="9"/>
      <c r="B62" s="9"/>
      <c r="C62" s="9"/>
      <c r="D62" s="9"/>
      <c r="E62" s="9"/>
      <c r="F62" s="27"/>
      <c r="G62" s="27"/>
      <c r="H62" s="27"/>
      <c r="I62" s="27"/>
      <c r="J62" s="27"/>
      <c r="K62" s="27"/>
      <c r="L62" s="27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26" t="s">
        <v>231</v>
      </c>
    </row>
    <row r="71" spans="1:1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>
      <c r="A79" s="53" t="s">
        <v>125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9"/>
    </row>
    <row r="80" spans="1:12" ht="15">
      <c r="A80" s="54" t="str">
        <f>+A22</f>
        <v>UNAUDITED 3RD QUARTER REPORT ON CONSOLIDATED RESULTS 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</row>
    <row r="81" spans="1:12" ht="15">
      <c r="A81" s="55" t="str">
        <f>+A23</f>
        <v>FOR THE FINANCIAL QUARTER ENDED 31 JANUARY 2001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9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53" t="s">
        <v>43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9.75" customHeight="1">
      <c r="A84" s="9"/>
      <c r="B84" s="9"/>
      <c r="C84" s="9"/>
      <c r="D84" s="9"/>
      <c r="E84" s="9"/>
      <c r="F84" s="9"/>
      <c r="G84" s="9"/>
      <c r="H84" s="111"/>
      <c r="I84" s="111"/>
      <c r="J84" s="9"/>
      <c r="K84" s="9"/>
      <c r="L84" s="9"/>
    </row>
    <row r="85" spans="1:14" ht="15">
      <c r="A85" s="6"/>
      <c r="B85" s="6"/>
      <c r="C85" s="6"/>
      <c r="D85" s="6"/>
      <c r="E85" s="6"/>
      <c r="F85" s="56" t="s">
        <v>8</v>
      </c>
      <c r="G85" s="13"/>
      <c r="H85" s="109"/>
      <c r="I85" s="112"/>
      <c r="J85" s="9"/>
      <c r="K85" s="133" t="s">
        <v>121</v>
      </c>
      <c r="L85" s="134"/>
      <c r="M85" s="134"/>
      <c r="N85" s="135"/>
    </row>
    <row r="86" spans="1:14" ht="15">
      <c r="A86" s="6"/>
      <c r="B86" s="6"/>
      <c r="C86" s="6"/>
      <c r="D86" s="6"/>
      <c r="E86" s="6"/>
      <c r="F86" s="14" t="s">
        <v>9</v>
      </c>
      <c r="G86" s="15" t="s">
        <v>10</v>
      </c>
      <c r="H86" s="15"/>
      <c r="I86" s="113"/>
      <c r="J86" s="15"/>
      <c r="K86" s="77" t="s">
        <v>9</v>
      </c>
      <c r="L86" s="15" t="s">
        <v>10</v>
      </c>
      <c r="M86" s="66"/>
      <c r="N86" s="78"/>
    </row>
    <row r="87" spans="1:14" ht="15">
      <c r="A87" s="6"/>
      <c r="B87" s="6"/>
      <c r="C87" s="6"/>
      <c r="D87" s="6"/>
      <c r="E87" s="6"/>
      <c r="F87" s="14" t="s">
        <v>11</v>
      </c>
      <c r="G87" s="15" t="s">
        <v>11</v>
      </c>
      <c r="H87" s="15"/>
      <c r="I87" s="113"/>
      <c r="J87" s="15"/>
      <c r="K87" s="77" t="s">
        <v>11</v>
      </c>
      <c r="L87" s="15" t="s">
        <v>11</v>
      </c>
      <c r="M87" s="66"/>
      <c r="N87" s="78"/>
    </row>
    <row r="88" spans="1:14" ht="15">
      <c r="A88" s="6"/>
      <c r="B88" s="6"/>
      <c r="C88" s="6"/>
      <c r="D88" s="6"/>
      <c r="E88" s="6"/>
      <c r="F88" s="14" t="s">
        <v>12</v>
      </c>
      <c r="G88" s="15" t="s">
        <v>13</v>
      </c>
      <c r="H88" s="15"/>
      <c r="I88" s="113"/>
      <c r="J88" s="15"/>
      <c r="K88" s="77" t="s">
        <v>14</v>
      </c>
      <c r="L88" s="15" t="s">
        <v>13</v>
      </c>
      <c r="M88" s="66"/>
      <c r="N88" s="78"/>
    </row>
    <row r="89" spans="1:14" ht="15">
      <c r="A89" s="6"/>
      <c r="B89" s="6"/>
      <c r="C89" s="6"/>
      <c r="D89" s="6"/>
      <c r="E89" s="6"/>
      <c r="F89" s="16"/>
      <c r="G89" s="15" t="s">
        <v>15</v>
      </c>
      <c r="H89" s="15"/>
      <c r="I89" s="113"/>
      <c r="J89" s="15"/>
      <c r="K89" s="71"/>
      <c r="L89" s="15" t="s">
        <v>15</v>
      </c>
      <c r="M89" s="66"/>
      <c r="N89" s="78"/>
    </row>
    <row r="90" spans="1:14" ht="15">
      <c r="A90" s="6"/>
      <c r="B90" s="6"/>
      <c r="C90" s="6"/>
      <c r="D90" s="6"/>
      <c r="E90" s="6"/>
      <c r="F90" s="16"/>
      <c r="G90" s="15" t="s">
        <v>12</v>
      </c>
      <c r="H90" s="15"/>
      <c r="I90" s="113"/>
      <c r="J90" s="15"/>
      <c r="K90" s="71"/>
      <c r="L90" s="15" t="s">
        <v>16</v>
      </c>
      <c r="M90" s="66"/>
      <c r="N90" s="78"/>
    </row>
    <row r="91" spans="1:14" ht="15">
      <c r="A91" s="6"/>
      <c r="B91" s="6"/>
      <c r="C91" s="6"/>
      <c r="D91" s="6"/>
      <c r="E91" s="6"/>
      <c r="F91" s="17" t="str">
        <f>+F33</f>
        <v>31/1/2001</v>
      </c>
      <c r="G91" s="76" t="str">
        <f>+G33</f>
        <v>31/1/2000</v>
      </c>
      <c r="H91" s="76"/>
      <c r="I91" s="80" t="s">
        <v>117</v>
      </c>
      <c r="J91" s="15"/>
      <c r="K91" s="79" t="str">
        <f>+K33</f>
        <v>31/1/2001</v>
      </c>
      <c r="L91" s="76" t="str">
        <f>+L33</f>
        <v>31/1/2000</v>
      </c>
      <c r="M91" s="66"/>
      <c r="N91" s="80" t="s">
        <v>117</v>
      </c>
    </row>
    <row r="92" spans="1:14" ht="15">
      <c r="A92" s="6"/>
      <c r="B92" s="6"/>
      <c r="C92" s="6"/>
      <c r="D92" s="6"/>
      <c r="E92" s="6"/>
      <c r="F92" s="18" t="s">
        <v>17</v>
      </c>
      <c r="G92" s="114" t="s">
        <v>17</v>
      </c>
      <c r="H92" s="82"/>
      <c r="I92" s="83" t="s">
        <v>118</v>
      </c>
      <c r="J92" s="15"/>
      <c r="K92" s="81" t="s">
        <v>17</v>
      </c>
      <c r="L92" s="82" t="s">
        <v>17</v>
      </c>
      <c r="M92" s="69"/>
      <c r="N92" s="83" t="s">
        <v>118</v>
      </c>
    </row>
    <row r="93" spans="1:12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 customHeight="1">
      <c r="A94" s="9"/>
      <c r="B94" s="19" t="s">
        <v>44</v>
      </c>
      <c r="C94" s="19" t="s">
        <v>45</v>
      </c>
      <c r="D94" s="2"/>
      <c r="E94" s="2"/>
      <c r="F94" s="34"/>
      <c r="G94" s="34"/>
      <c r="H94" s="34"/>
      <c r="I94" s="34"/>
      <c r="J94" s="34"/>
      <c r="K94" s="34"/>
      <c r="L94" s="34"/>
    </row>
    <row r="95" spans="1:14" ht="12.75" customHeight="1">
      <c r="A95" s="9"/>
      <c r="B95" s="3"/>
      <c r="C95" s="19" t="s">
        <v>38</v>
      </c>
      <c r="D95" s="2"/>
      <c r="E95" s="2"/>
      <c r="F95" s="35">
        <f>F58+F61</f>
        <v>80089</v>
      </c>
      <c r="G95" s="35">
        <f>G58+G61</f>
        <v>83226</v>
      </c>
      <c r="H95" s="35"/>
      <c r="I95" s="116">
        <f>(+F95-G95)/G95*100</f>
        <v>-3.769254800182635</v>
      </c>
      <c r="J95" s="35"/>
      <c r="K95" s="35">
        <f>K58+K61</f>
        <v>289900</v>
      </c>
      <c r="L95" s="58">
        <f>+L58+L61</f>
        <v>279919</v>
      </c>
      <c r="N95" s="84">
        <f>(+K95-L95)/L95*100</f>
        <v>3.5656743557957835</v>
      </c>
    </row>
    <row r="96" spans="1:14" ht="8.25" customHeight="1">
      <c r="A96" s="9"/>
      <c r="B96" s="3"/>
      <c r="C96" s="3"/>
      <c r="D96" s="3"/>
      <c r="E96" s="3"/>
      <c r="F96" s="36"/>
      <c r="G96" s="36"/>
      <c r="H96" s="36"/>
      <c r="I96" s="36"/>
      <c r="J96" s="36"/>
      <c r="K96" s="36"/>
      <c r="L96" s="36"/>
      <c r="N96" s="84"/>
    </row>
    <row r="97" spans="1:14" ht="12.75" customHeight="1">
      <c r="A97" s="9"/>
      <c r="B97" s="19" t="s">
        <v>46</v>
      </c>
      <c r="C97" s="19" t="s">
        <v>47</v>
      </c>
      <c r="D97" s="3"/>
      <c r="E97" s="3"/>
      <c r="F97" s="37">
        <f>+K97--68354</f>
        <v>-22932</v>
      </c>
      <c r="G97" s="59">
        <v>-24841</v>
      </c>
      <c r="H97" s="58"/>
      <c r="I97" s="117">
        <f>(+F97-G97)/G97*100</f>
        <v>-7.684875810152571</v>
      </c>
      <c r="J97" s="38"/>
      <c r="K97" s="37">
        <v>-91286</v>
      </c>
      <c r="L97" s="59">
        <v>-87901</v>
      </c>
      <c r="N97" s="85">
        <f>(+K97-L97)/L97*100</f>
        <v>3.8509231976883087</v>
      </c>
    </row>
    <row r="98" spans="1:14" ht="8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84"/>
    </row>
    <row r="99" spans="1:14" ht="12.75" customHeight="1">
      <c r="A99" s="11" t="s">
        <v>25</v>
      </c>
      <c r="B99" s="11" t="s">
        <v>48</v>
      </c>
      <c r="C99" s="11" t="s">
        <v>49</v>
      </c>
      <c r="D99" s="9"/>
      <c r="E99" s="9"/>
      <c r="F99" s="9"/>
      <c r="G99" s="9"/>
      <c r="H99" s="9"/>
      <c r="I99" s="9"/>
      <c r="J99" s="9"/>
      <c r="K99" s="9"/>
      <c r="L99" s="9"/>
      <c r="N99" s="84"/>
    </row>
    <row r="100" spans="1:14" ht="12.75" customHeight="1">
      <c r="A100" s="9"/>
      <c r="B100" s="9"/>
      <c r="C100" s="11" t="s">
        <v>50</v>
      </c>
      <c r="D100" s="9"/>
      <c r="E100" s="9"/>
      <c r="F100" s="30">
        <f>F95+F97</f>
        <v>57157</v>
      </c>
      <c r="G100" s="30">
        <f>G95+G97</f>
        <v>58385</v>
      </c>
      <c r="H100" s="30"/>
      <c r="I100" s="116">
        <f>(+F100-G100)/G100*100</f>
        <v>-2.1032799520424765</v>
      </c>
      <c r="J100" s="30"/>
      <c r="K100" s="30">
        <f>K95+K97</f>
        <v>198614</v>
      </c>
      <c r="L100" s="58">
        <f>+L95+L97</f>
        <v>192018</v>
      </c>
      <c r="N100" s="84">
        <f>(+K100-L100)/L100*100</f>
        <v>3.435094626545428</v>
      </c>
    </row>
    <row r="101" spans="1:14" ht="8.25" customHeight="1">
      <c r="A101" s="9"/>
      <c r="B101" s="9"/>
      <c r="C101" s="9"/>
      <c r="D101" s="9"/>
      <c r="E101" s="9"/>
      <c r="F101" s="27"/>
      <c r="G101" s="27"/>
      <c r="H101" s="27"/>
      <c r="I101" s="27"/>
      <c r="J101" s="27"/>
      <c r="K101" s="27"/>
      <c r="L101" s="27"/>
      <c r="N101" s="84"/>
    </row>
    <row r="102" spans="1:14" ht="12.75" customHeight="1">
      <c r="A102" s="9"/>
      <c r="B102" s="9"/>
      <c r="C102" s="11" t="s">
        <v>51</v>
      </c>
      <c r="D102" s="9"/>
      <c r="E102" s="9"/>
      <c r="F102" s="33">
        <f>+K102-8546</f>
        <v>-1303</v>
      </c>
      <c r="G102" s="59">
        <v>4145</v>
      </c>
      <c r="H102" s="58"/>
      <c r="I102" s="117">
        <v>0</v>
      </c>
      <c r="J102" s="29"/>
      <c r="K102" s="33">
        <v>7243</v>
      </c>
      <c r="L102" s="59">
        <v>11107</v>
      </c>
      <c r="N102" s="85">
        <f>(+K102-L102)/L102*100</f>
        <v>-34.78887188259656</v>
      </c>
    </row>
    <row r="103" spans="1:14" ht="8.25" customHeight="1">
      <c r="A103" s="9"/>
      <c r="B103" s="9"/>
      <c r="C103" s="9"/>
      <c r="D103" s="9"/>
      <c r="E103" s="9"/>
      <c r="F103" s="27"/>
      <c r="G103" s="27"/>
      <c r="H103" s="27"/>
      <c r="I103" s="27"/>
      <c r="J103" s="27"/>
      <c r="K103" s="27"/>
      <c r="L103" s="27"/>
      <c r="N103" s="84"/>
    </row>
    <row r="104" spans="1:12" ht="12.75" customHeight="1">
      <c r="A104" s="9"/>
      <c r="B104" s="11" t="s">
        <v>52</v>
      </c>
      <c r="C104" s="23" t="s">
        <v>53</v>
      </c>
      <c r="D104" s="9"/>
      <c r="E104" s="9"/>
      <c r="F104" s="27"/>
      <c r="G104" s="27"/>
      <c r="H104" s="27"/>
      <c r="I104" s="27"/>
      <c r="J104" s="27"/>
      <c r="K104" s="27"/>
      <c r="L104" s="27"/>
    </row>
    <row r="105" spans="1:14" ht="12.75" customHeight="1">
      <c r="A105" s="9"/>
      <c r="B105" s="9"/>
      <c r="C105" s="11" t="s">
        <v>54</v>
      </c>
      <c r="D105" s="9"/>
      <c r="E105" s="9"/>
      <c r="F105" s="30">
        <f>F100+F102</f>
        <v>55854</v>
      </c>
      <c r="G105" s="30">
        <f>G100+G102</f>
        <v>62530</v>
      </c>
      <c r="H105" s="30"/>
      <c r="I105" s="116">
        <f>(+F105-G105)/G105*100</f>
        <v>-10.676475291859907</v>
      </c>
      <c r="J105" s="30"/>
      <c r="K105" s="30">
        <f>K100+K102</f>
        <v>205857</v>
      </c>
      <c r="L105" s="58">
        <f>+L100+L102</f>
        <v>203125</v>
      </c>
      <c r="N105" s="84">
        <f>(+K105-L105)/L105*100</f>
        <v>1.3449846153846154</v>
      </c>
    </row>
    <row r="106" spans="1:12" ht="7.5" customHeight="1">
      <c r="A106" s="9"/>
      <c r="B106" s="9"/>
      <c r="C106" s="9"/>
      <c r="D106" s="9"/>
      <c r="E106" s="9"/>
      <c r="F106" s="27"/>
      <c r="G106" s="27"/>
      <c r="H106" s="27"/>
      <c r="I106" s="27"/>
      <c r="J106" s="27"/>
      <c r="K106" s="27"/>
      <c r="L106" s="27"/>
    </row>
    <row r="107" spans="1:14" ht="12.75" customHeight="1">
      <c r="A107" s="9"/>
      <c r="B107" s="11" t="s">
        <v>55</v>
      </c>
      <c r="C107" s="11" t="s">
        <v>56</v>
      </c>
      <c r="D107" s="9"/>
      <c r="E107" s="9"/>
      <c r="F107" s="31">
        <v>0</v>
      </c>
      <c r="G107" s="58">
        <f>+L107</f>
        <v>0</v>
      </c>
      <c r="H107" s="58"/>
      <c r="I107" s="58">
        <v>0</v>
      </c>
      <c r="J107" s="31"/>
      <c r="K107" s="31">
        <v>0</v>
      </c>
      <c r="L107" s="58">
        <v>0</v>
      </c>
      <c r="N107" s="89">
        <v>0</v>
      </c>
    </row>
    <row r="108" spans="1:14" ht="8.25" customHeight="1">
      <c r="A108" s="9"/>
      <c r="B108" s="9"/>
      <c r="C108" s="9"/>
      <c r="D108" s="9"/>
      <c r="E108" s="9"/>
      <c r="F108" s="27"/>
      <c r="G108" s="27"/>
      <c r="H108" s="27"/>
      <c r="I108" s="27"/>
      <c r="J108" s="27"/>
      <c r="K108" s="27"/>
      <c r="L108" s="27"/>
      <c r="N108" s="86"/>
    </row>
    <row r="109" spans="1:14" ht="12.75" customHeight="1">
      <c r="A109" s="9"/>
      <c r="B109" s="9"/>
      <c r="C109" s="11" t="s">
        <v>51</v>
      </c>
      <c r="D109" s="9"/>
      <c r="E109" s="9"/>
      <c r="F109" s="31">
        <v>0</v>
      </c>
      <c r="G109" s="58">
        <f>+L109</f>
        <v>0</v>
      </c>
      <c r="H109" s="58"/>
      <c r="I109" s="58">
        <v>0</v>
      </c>
      <c r="J109" s="31"/>
      <c r="K109" s="31">
        <v>0</v>
      </c>
      <c r="L109" s="58">
        <v>0</v>
      </c>
      <c r="N109" s="89">
        <v>0</v>
      </c>
    </row>
    <row r="110" spans="1:14" ht="7.5" customHeight="1">
      <c r="A110" s="9"/>
      <c r="B110" s="9"/>
      <c r="C110" s="9"/>
      <c r="D110" s="9"/>
      <c r="E110" s="9"/>
      <c r="F110" s="27"/>
      <c r="G110" s="27"/>
      <c r="H110" s="27"/>
      <c r="I110" s="27"/>
      <c r="J110" s="27"/>
      <c r="K110" s="27"/>
      <c r="L110" s="27"/>
      <c r="N110" s="86"/>
    </row>
    <row r="111" spans="1:14" ht="12.75" customHeight="1">
      <c r="A111" s="9"/>
      <c r="B111" s="9"/>
      <c r="C111" s="23" t="s">
        <v>57</v>
      </c>
      <c r="D111" s="9"/>
      <c r="E111" s="9"/>
      <c r="F111" s="27"/>
      <c r="G111" s="27"/>
      <c r="H111" s="27"/>
      <c r="I111" s="27"/>
      <c r="J111" s="27"/>
      <c r="K111" s="27"/>
      <c r="L111" s="27"/>
      <c r="N111" s="86"/>
    </row>
    <row r="112" spans="1:14" ht="12.75" customHeight="1">
      <c r="A112" s="9"/>
      <c r="B112" s="9"/>
      <c r="C112" s="23" t="s">
        <v>58</v>
      </c>
      <c r="D112" s="9"/>
      <c r="E112" s="9"/>
      <c r="F112" s="32">
        <v>0</v>
      </c>
      <c r="G112" s="59">
        <f>+L112</f>
        <v>0</v>
      </c>
      <c r="H112" s="58"/>
      <c r="I112" s="59">
        <v>0</v>
      </c>
      <c r="J112" s="29"/>
      <c r="K112" s="32">
        <v>0</v>
      </c>
      <c r="L112" s="59">
        <v>0</v>
      </c>
      <c r="N112" s="85">
        <v>0</v>
      </c>
    </row>
    <row r="113" spans="1:14" ht="7.5" customHeight="1">
      <c r="A113" s="9"/>
      <c r="B113" s="9"/>
      <c r="C113" s="9"/>
      <c r="D113" s="9"/>
      <c r="E113" s="9"/>
      <c r="F113" s="27"/>
      <c r="G113" s="27"/>
      <c r="H113" s="27"/>
      <c r="I113" s="27"/>
      <c r="J113" s="27"/>
      <c r="K113" s="27"/>
      <c r="L113" s="27"/>
      <c r="N113" s="86"/>
    </row>
    <row r="114" spans="1:12" ht="12.75" customHeight="1">
      <c r="A114" s="9"/>
      <c r="B114" s="11" t="s">
        <v>59</v>
      </c>
      <c r="C114" s="23" t="s">
        <v>60</v>
      </c>
      <c r="D114" s="9"/>
      <c r="E114" s="9"/>
      <c r="F114" s="27"/>
      <c r="G114" s="27"/>
      <c r="H114" s="27"/>
      <c r="I114" s="27"/>
      <c r="J114" s="27"/>
      <c r="K114" s="27"/>
      <c r="L114" s="27"/>
    </row>
    <row r="115" spans="1:12" ht="12.75" customHeight="1">
      <c r="A115" s="9"/>
      <c r="B115" s="9"/>
      <c r="C115" s="23" t="s">
        <v>61</v>
      </c>
      <c r="D115" s="9"/>
      <c r="E115" s="9"/>
      <c r="F115" s="27"/>
      <c r="G115" s="27"/>
      <c r="H115" s="27"/>
      <c r="I115" s="27"/>
      <c r="J115" s="27"/>
      <c r="K115" s="27"/>
      <c r="L115" s="27"/>
    </row>
    <row r="116" spans="1:14" ht="12.75" customHeight="1" thickBot="1">
      <c r="A116" s="9"/>
      <c r="B116" s="9"/>
      <c r="C116" s="23" t="s">
        <v>62</v>
      </c>
      <c r="D116" s="9"/>
      <c r="E116" s="9"/>
      <c r="F116" s="25">
        <f>SUM(F105:F112)</f>
        <v>55854</v>
      </c>
      <c r="G116" s="25">
        <f>SUM(G105:G112)</f>
        <v>62530</v>
      </c>
      <c r="H116" s="26"/>
      <c r="I116" s="115">
        <f>(+F116-G116)/G116*100</f>
        <v>-10.676475291859907</v>
      </c>
      <c r="J116" s="26"/>
      <c r="K116" s="25">
        <f>SUM(K105:K112)</f>
        <v>205857</v>
      </c>
      <c r="L116" s="60">
        <f>SUM(L105:L112)</f>
        <v>203125</v>
      </c>
      <c r="N116" s="88">
        <f>(+K116-L116)/L116*100</f>
        <v>1.3449846153846154</v>
      </c>
    </row>
    <row r="117" spans="1:12" ht="8.25" customHeight="1" thickTop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 customHeight="1">
      <c r="A118" s="11" t="s">
        <v>63</v>
      </c>
      <c r="B118" s="11" t="s">
        <v>19</v>
      </c>
      <c r="C118" s="11" t="s">
        <v>169</v>
      </c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 customHeight="1">
      <c r="A119" s="9"/>
      <c r="B119" s="9"/>
      <c r="C119" s="23" t="s">
        <v>171</v>
      </c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 customHeight="1">
      <c r="A120" s="9"/>
      <c r="B120" s="9"/>
      <c r="C120" s="23" t="s">
        <v>170</v>
      </c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8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 customHeight="1">
      <c r="A122" s="9"/>
      <c r="B122" s="9"/>
      <c r="C122" s="23" t="s">
        <v>64</v>
      </c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 customHeight="1">
      <c r="A123" s="9"/>
      <c r="B123" s="9"/>
      <c r="C123" s="23" t="s">
        <v>185</v>
      </c>
      <c r="D123" s="9"/>
      <c r="E123" s="9"/>
      <c r="F123" s="9"/>
      <c r="G123" s="9"/>
      <c r="H123" s="9"/>
      <c r="I123" s="9"/>
      <c r="J123" s="9"/>
      <c r="K123" s="9"/>
      <c r="L123" s="9"/>
    </row>
    <row r="124" spans="1:14" ht="12.75" customHeight="1" thickBot="1">
      <c r="A124" s="9"/>
      <c r="B124" s="9"/>
      <c r="C124" s="23" t="s">
        <v>123</v>
      </c>
      <c r="D124" s="9"/>
      <c r="E124" s="9"/>
      <c r="F124" s="95">
        <f>F116/567393*100</f>
        <v>9.843970581237343</v>
      </c>
      <c r="G124" s="95">
        <f>+G116/572260*100</f>
        <v>10.926851431167652</v>
      </c>
      <c r="H124" s="110"/>
      <c r="I124" s="115">
        <f>(+F124-G124)/G124*100</f>
        <v>-9.910273391669893</v>
      </c>
      <c r="K124" s="95">
        <f>K116/567393*100</f>
        <v>36.28120191824714</v>
      </c>
      <c r="L124" s="95">
        <f>+L116/572260*100</f>
        <v>35.495229441163104</v>
      </c>
      <c r="N124" s="88">
        <f>(+K124-L124)/L124*100</f>
        <v>2.2143045402393167</v>
      </c>
    </row>
    <row r="125" spans="1:5" ht="12.75" customHeight="1" thickTop="1">
      <c r="A125" s="9"/>
      <c r="B125" s="9"/>
      <c r="D125" s="9"/>
      <c r="E125" s="9"/>
    </row>
    <row r="126" spans="1:14" ht="8.25" customHeight="1">
      <c r="A126" s="9"/>
      <c r="B126" s="9"/>
      <c r="C126" s="9"/>
      <c r="D126" s="9"/>
      <c r="E126" s="9"/>
      <c r="F126" s="27"/>
      <c r="G126" s="27"/>
      <c r="H126" s="27"/>
      <c r="I126" s="27"/>
      <c r="J126" s="9"/>
      <c r="K126" s="27"/>
      <c r="L126" s="27"/>
      <c r="N126" s="87"/>
    </row>
    <row r="127" spans="1:14" ht="12.75" customHeight="1">
      <c r="A127" s="9"/>
      <c r="B127" s="9"/>
      <c r="C127" s="23" t="s">
        <v>238</v>
      </c>
      <c r="D127" s="9"/>
      <c r="E127" s="9"/>
      <c r="F127" s="27"/>
      <c r="G127" s="27"/>
      <c r="H127" s="27"/>
      <c r="I127" s="27"/>
      <c r="J127" s="9"/>
      <c r="K127" s="27"/>
      <c r="L127" s="27"/>
      <c r="N127" s="87"/>
    </row>
    <row r="128" spans="1:14" ht="12.75" customHeight="1">
      <c r="A128" s="9"/>
      <c r="B128" s="9"/>
      <c r="C128" s="23" t="s">
        <v>184</v>
      </c>
      <c r="D128" s="9"/>
      <c r="E128" s="9"/>
      <c r="F128" s="27"/>
      <c r="G128" s="27"/>
      <c r="H128" s="27"/>
      <c r="I128" s="27"/>
      <c r="J128" s="9"/>
      <c r="K128" s="27"/>
      <c r="L128" s="27"/>
      <c r="N128" s="87"/>
    </row>
    <row r="129" spans="1:14" ht="12.75" customHeight="1" thickBot="1">
      <c r="A129" s="9"/>
      <c r="B129" s="9"/>
      <c r="C129" s="11" t="s">
        <v>124</v>
      </c>
      <c r="D129" s="9"/>
      <c r="E129" s="9"/>
      <c r="F129" s="95">
        <f>F116/567393*100</f>
        <v>9.843970581237343</v>
      </c>
      <c r="G129" s="95">
        <f>+G116/576951*100</f>
        <v>10.838008773708687</v>
      </c>
      <c r="H129" s="110"/>
      <c r="I129" s="115">
        <f>(+F129-G129)/G129*100</f>
        <v>-9.171778813122247</v>
      </c>
      <c r="K129" s="95">
        <f>+K116/567393*100</f>
        <v>36.28120191824714</v>
      </c>
      <c r="L129" s="95">
        <f>+L116/576951*100</f>
        <v>35.206629332473646</v>
      </c>
      <c r="N129" s="88">
        <f>(+K129-L129)/L129*100</f>
        <v>3.052188199062665</v>
      </c>
    </row>
    <row r="130" spans="1:12" ht="12.75" customHeight="1" thickTop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 customHeight="1">
      <c r="A131" s="9"/>
      <c r="C131" s="3" t="s">
        <v>156</v>
      </c>
      <c r="D131" s="3" t="s">
        <v>164</v>
      </c>
      <c r="E131" s="3"/>
      <c r="F131" s="3"/>
      <c r="G131" s="3"/>
      <c r="H131" s="3"/>
      <c r="I131" s="3"/>
      <c r="J131" s="3"/>
      <c r="K131" s="3"/>
      <c r="L131" s="3"/>
    </row>
    <row r="132" spans="1:12" ht="12.75" customHeight="1">
      <c r="A132" s="9"/>
      <c r="C132" s="3"/>
      <c r="D132" s="3" t="s">
        <v>157</v>
      </c>
      <c r="E132" s="3"/>
      <c r="F132" s="3"/>
      <c r="G132" s="3"/>
      <c r="H132" s="3"/>
      <c r="I132" s="3"/>
      <c r="J132" s="3"/>
      <c r="K132" s="3"/>
      <c r="L132" s="3"/>
    </row>
    <row r="133" ht="12.75" customHeight="1">
      <c r="A133" s="9"/>
    </row>
    <row r="134" ht="12.75" customHeight="1">
      <c r="A134" s="9"/>
    </row>
    <row r="135" ht="12.75" customHeight="1">
      <c r="A135" s="9"/>
    </row>
    <row r="136" ht="12.75" customHeight="1">
      <c r="A136" s="9"/>
    </row>
    <row r="137" ht="12.75" customHeight="1">
      <c r="A137" s="9"/>
    </row>
    <row r="138" ht="12.75" customHeight="1">
      <c r="A138" s="9"/>
    </row>
    <row r="139" ht="12.75" customHeight="1">
      <c r="A139" s="9"/>
    </row>
    <row r="140" ht="12.75" customHeight="1">
      <c r="A140" s="9"/>
    </row>
    <row r="141" ht="15">
      <c r="A141" s="9"/>
    </row>
    <row r="142" spans="1:14" ht="15">
      <c r="A142" s="9"/>
      <c r="N142" s="126" t="s">
        <v>42</v>
      </c>
    </row>
    <row r="143" ht="7.5" customHeight="1"/>
  </sheetData>
  <mergeCells count="2">
    <mergeCell ref="K85:N85"/>
    <mergeCell ref="K27:N27"/>
  </mergeCells>
  <printOptions/>
  <pageMargins left="0.6" right="0.24" top="0.25" bottom="0.25" header="0.5" footer="0.5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2001-03-27T08:33:40Z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