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599" activeTab="2"/>
  </bookViews>
  <sheets>
    <sheet name="BS" sheetId="1" r:id="rId1"/>
    <sheet name="NOTES" sheetId="2" r:id="rId2"/>
    <sheet name="P&amp;L%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'BS'!$A$1:$J$66</definedName>
    <definedName name="_xlnm.Print_Area" localSheetId="1">'NOTES'!$A$1:$K$225</definedName>
    <definedName name="_xlnm.Print_Area" localSheetId="2">'P&amp;L%'!$A$1:$O$138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<sst xmlns="http://schemas.openxmlformats.org/spreadsheetml/2006/main" count="341" uniqueCount="256">
  <si>
    <t>(Company No : 9109-K)</t>
  </si>
  <si>
    <t>Listing Department</t>
  </si>
  <si>
    <t>KUALA LUMPUR STOCK EXCHANGE</t>
  </si>
  <si>
    <t>9th Floor Exchange Square</t>
  </si>
  <si>
    <t>Bukit Kewangan</t>
  </si>
  <si>
    <t xml:space="preserve"> </t>
  </si>
  <si>
    <t>Dear Sirs,</t>
  </si>
  <si>
    <t>CONSOLIDATED INCOME STATEMENT</t>
  </si>
  <si>
    <t>INDIVIDUAL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</si>
  <si>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</si>
  <si>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</si>
  <si>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</si>
  <si>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</si>
  <si>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</si>
  <si>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</si>
  <si>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</si>
  <si>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</si>
  <si>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</si>
  <si>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</si>
  <si>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</si>
  <si>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</si>
  <si>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</si>
  <si>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</si>
  <si>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</si>
  <si>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</si>
  <si>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2</t>
  </si>
  <si>
    <t xml:space="preserve">    borrowings, depreciation and</t>
  </si>
  <si>
    <t xml:space="preserve">    amortisation, exceptional items,</t>
  </si>
  <si>
    <t xml:space="preserve">    income tax, minority interests and</t>
  </si>
  <si>
    <t xml:space="preserve">   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</si>
  <si>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</si>
  <si>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</si>
  <si>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</si>
  <si>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</si>
  <si>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</si>
  <si>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</t>
  </si>
  <si>
    <t xml:space="preserve">    amortisation and exceptional items</t>
  </si>
  <si>
    <t xml:space="preserve">    but before income tax, minority</t>
  </si>
  <si>
    <t xml:space="preserve">    interests and extraordinary items</t>
  </si>
  <si>
    <t>(f)</t>
  </si>
  <si>
    <t xml:space="preserve">Share in the results of associated </t>
  </si>
  <si>
    <t xml:space="preserve">    companies</t>
  </si>
  <si>
    <t>Page  2</t>
  </si>
  <si>
    <t>CONSOLIDATED INCOME STATEMENT (CONTINUED)</t>
  </si>
  <si>
    <t>(g)</t>
  </si>
  <si>
    <t>Profit before taxation, minority</t>
  </si>
  <si>
    <t>(h)</t>
  </si>
  <si>
    <t>Taxation</t>
  </si>
  <si>
    <t>(i)</t>
  </si>
  <si>
    <t>(i)  Profit after taxation before</t>
  </si>
  <si>
    <t xml:space="preserve">     deducting minority interests</t>
  </si>
  <si>
    <t>(ii)  Less : minority interests</t>
  </si>
  <si>
    <t>(j)</t>
  </si>
  <si>
    <t>Profit after taxation attributable to</t>
  </si>
  <si>
    <t xml:space="preserve">     members of the company</t>
  </si>
  <si>
    <t>(k)</t>
  </si>
  <si>
    <t>(i)  Extraordinary items</t>
  </si>
  <si>
    <t>(iii)  Extraordinary items attributable</t>
  </si>
  <si>
    <t xml:space="preserve">       to members of the company</t>
  </si>
  <si>
    <t>(l)</t>
  </si>
  <si>
    <t>Profit after taxation and extraordinary</t>
  </si>
  <si>
    <t xml:space="preserve">     items attributable to members</t>
  </si>
  <si>
    <t xml:space="preserve">     of the company</t>
  </si>
  <si>
    <t>3</t>
  </si>
  <si>
    <t>(i)  Basic (based on weighted average</t>
  </si>
  <si>
    <t>Page 3</t>
  </si>
  <si>
    <t>CONSOLIDATED BALANCE SHEET</t>
  </si>
  <si>
    <t>AS AT</t>
  </si>
  <si>
    <t>END OF</t>
  </si>
  <si>
    <t>FINANCIAL</t>
  </si>
  <si>
    <t>YEAR END</t>
  </si>
  <si>
    <t>Fixed Assets</t>
  </si>
  <si>
    <t>Long Term Investments</t>
  </si>
  <si>
    <t>4</t>
  </si>
  <si>
    <t>Intangible Assets</t>
  </si>
  <si>
    <t>5</t>
  </si>
  <si>
    <t>Current Assets</t>
  </si>
  <si>
    <t>Stocks</t>
  </si>
  <si>
    <t>Trade Debtors</t>
  </si>
  <si>
    <t>Other Debtors, Deposits and Prepayments</t>
  </si>
  <si>
    <t>Term Deposits</t>
  </si>
  <si>
    <t>Cash and Bank Balances</t>
  </si>
  <si>
    <t>6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</si>
  <si>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</si>
  <si>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</si>
  <si>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</si>
  <si>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</si>
  <si>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</si>
  <si>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</si>
  <si>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Net Current Assets</t>
  </si>
  <si>
    <t>Share Capital</t>
  </si>
  <si>
    <t>Reserves</t>
  </si>
  <si>
    <t>Share Premium</t>
  </si>
  <si>
    <t>Retained Profits</t>
  </si>
  <si>
    <t>10</t>
  </si>
  <si>
    <t>Minority Interests</t>
  </si>
  <si>
    <t>Other Long Term Liabilities</t>
  </si>
  <si>
    <t>Net tangible assets per share (sen)</t>
  </si>
  <si>
    <t>Page 4</t>
  </si>
  <si>
    <t>NOTES</t>
  </si>
  <si>
    <t>methods of computation as compared with the most recent annual financial statement.</t>
  </si>
  <si>
    <t>Current year provision</t>
  </si>
  <si>
    <t>Page 5</t>
  </si>
  <si>
    <t>NOTES (CONTINUED)</t>
  </si>
  <si>
    <t>14</t>
  </si>
  <si>
    <t>15</t>
  </si>
  <si>
    <t>16</t>
  </si>
  <si>
    <t>Total assets</t>
  </si>
  <si>
    <t>before taxation</t>
  </si>
  <si>
    <t>employed</t>
  </si>
  <si>
    <t>Page 6</t>
  </si>
  <si>
    <t>19</t>
  </si>
  <si>
    <t>20</t>
  </si>
  <si>
    <t>By Order of the Board</t>
  </si>
  <si>
    <t>Su Swee Hong</t>
  </si>
  <si>
    <t>Company Secretary</t>
  </si>
  <si>
    <t xml:space="preserve">    on borrowings, depreciation and</t>
  </si>
  <si>
    <t xml:space="preserve">Operating profit before interest </t>
  </si>
  <si>
    <t>check</t>
  </si>
  <si>
    <t>There were no corporate proposals announced but not completed in the interval from the date of</t>
  </si>
  <si>
    <t>the last quarterly report and date of this announcement.</t>
  </si>
  <si>
    <t>from the last quarter report to the date of this announcement.</t>
  </si>
  <si>
    <t>Investment holdings and others</t>
  </si>
  <si>
    <t>Page 7</t>
  </si>
  <si>
    <t>(audited)</t>
  </si>
  <si>
    <t>Current</t>
  </si>
  <si>
    <t>+ / (-)</t>
  </si>
  <si>
    <t>%</t>
  </si>
  <si>
    <t>50200 Kuala Lumpur</t>
  </si>
  <si>
    <t>.</t>
  </si>
  <si>
    <t>CUMULATIVE QUARTERS</t>
  </si>
  <si>
    <t>cc. Securities Commission</t>
  </si>
  <si>
    <t xml:space="preserve">       ordinary shares in issue) (sen)</t>
  </si>
  <si>
    <t xml:space="preserve">        shares) (sen)</t>
  </si>
  <si>
    <t>BERJAYA SPORTS TOTO BERHAD</t>
  </si>
  <si>
    <t>Development Properties</t>
  </si>
  <si>
    <t>Others</t>
  </si>
  <si>
    <t>Shareholders' Funds Before Treasury Shares</t>
  </si>
  <si>
    <t>Treasury Shares</t>
  </si>
  <si>
    <t>Shareholders' Funds After Treasury Shares</t>
  </si>
  <si>
    <t>Net assets per share (sen)</t>
  </si>
  <si>
    <t xml:space="preserve">   - in Malaysia</t>
  </si>
  <si>
    <t xml:space="preserve">   - outside Malaysia</t>
  </si>
  <si>
    <t>Share of tax of associated company</t>
  </si>
  <si>
    <t>Under provision in prior years</t>
  </si>
  <si>
    <t>follows :</t>
  </si>
  <si>
    <t>Our principal business operations are not significantly affected by seasonality or cyclicality factors.</t>
  </si>
  <si>
    <t>The details of the share buy-backs are as follows :</t>
  </si>
  <si>
    <t>Price per share (RM)</t>
  </si>
  <si>
    <t>Month</t>
  </si>
  <si>
    <t>Lowest</t>
  </si>
  <si>
    <t>Highest</t>
  </si>
  <si>
    <t>Average</t>
  </si>
  <si>
    <t>Number of shares</t>
  </si>
  <si>
    <t>Total consideration</t>
  </si>
  <si>
    <t>There was no pending material litigation cases against the Company and its subsidiary companies</t>
  </si>
  <si>
    <t>Profit/(loss)</t>
  </si>
  <si>
    <t>Investment in Associated Companies</t>
  </si>
  <si>
    <t>Associated companies</t>
  </si>
  <si>
    <t xml:space="preserve">Save as disclosed in Note 13, there were no financial instruments with off balance sheet risk for the </t>
  </si>
  <si>
    <t>Toto betting operations</t>
  </si>
  <si>
    <t>30/4/00</t>
  </si>
  <si>
    <t>The quarterly financial statements have been prepared using the same accounting policies and</t>
  </si>
  <si>
    <t>There was no extraordinary item in the quarterly financial statement under review.</t>
  </si>
  <si>
    <t>There was no exceptional item in the quarterly financial statement under review.</t>
  </si>
  <si>
    <t>under review.</t>
  </si>
  <si>
    <t>June 2000</t>
  </si>
  <si>
    <t>Given the current economic condition and barring unforeseen circumstances, the Directors anticipate</t>
  </si>
  <si>
    <t>Not applicable.</t>
  </si>
  <si>
    <t xml:space="preserve">Note : </t>
  </si>
  <si>
    <t>turnover.  This is to be consistent with the basis used in the most recent annual financial statements.</t>
  </si>
  <si>
    <t>and a loan taken up by a related company. A guarantee fee is receivable by the Company.</t>
  </si>
  <si>
    <t xml:space="preserve">by the Company to Noteholders of a Secured Floating Rate Notes Issue issued by a related company </t>
  </si>
  <si>
    <t xml:space="preserve">  geographical basis are as follows :</t>
  </si>
  <si>
    <t xml:space="preserve">Segmental information on </t>
  </si>
  <si>
    <t>Malaysia</t>
  </si>
  <si>
    <t>Outside Malaysia</t>
  </si>
  <si>
    <t>The comparative figure for turnover has been restated to exclude the share of associate company's</t>
  </si>
  <si>
    <t>year todate</t>
  </si>
  <si>
    <t>A Depositor shall qualify for the entitlement only in respect of :</t>
  </si>
  <si>
    <t>a.</t>
  </si>
  <si>
    <t>b.</t>
  </si>
  <si>
    <t>Shares bought on the Kuala Lumpur Stock Exchange on a cum entitlement basis according</t>
  </si>
  <si>
    <t>to the Rules of the Kuala Lumpur Stock Exchange.</t>
  </si>
  <si>
    <t>27 November 2000</t>
  </si>
  <si>
    <t>FOR THE FINANCIAL QUARTER ENDED 31 OCTOBER 2000</t>
  </si>
  <si>
    <t>31/10/2000</t>
  </si>
  <si>
    <t>31/10/1999</t>
  </si>
  <si>
    <t xml:space="preserve">        569,337,000[1999: 572,485,000]         </t>
  </si>
  <si>
    <t>2nd quarter</t>
  </si>
  <si>
    <t>31 October 2000.</t>
  </si>
  <si>
    <t>August 2000</t>
  </si>
  <si>
    <t>September 2000</t>
  </si>
  <si>
    <t>October 2000</t>
  </si>
  <si>
    <t>As at 31 October 2000, the number of outstanding shares in issue and fully paid with voting rights is</t>
  </si>
  <si>
    <t>564,881,000 (30 April 2000 : 572,029,000) ordinary shares of RM1.00 each.</t>
  </si>
  <si>
    <t xml:space="preserve">The Group borrowings as at 31 October 2000 consisted of secured short term borrowings amounting </t>
  </si>
  <si>
    <t>to RM7,828,000.  All the borrowings was denominated in US dollars amounting to USD2,063,000 and</t>
  </si>
  <si>
    <t>was converted at the rate prevailing as at 31 October 2000.</t>
  </si>
  <si>
    <t>quarter ended 31 October 2000.</t>
  </si>
  <si>
    <t xml:space="preserve">As at 31 October 2000, there was a contingent liability of USD51,394,000 (30 April 2000 :  </t>
  </si>
  <si>
    <t xml:space="preserve">Segmental turnover, profit before taxation and total assets employed as at 31 October 2000 were as </t>
  </si>
  <si>
    <t>financial quarter ended 31 October 1999 : 10% per share less 28% income tax).</t>
  </si>
  <si>
    <t>October 2000 as compared to the previous corresponding period.  However, its turnover was</t>
  </si>
  <si>
    <t xml:space="preserve">       [1999: 576,330,000] ordinary </t>
  </si>
  <si>
    <t xml:space="preserve">USD52,952,500) equivalent to approximately RM195,298,000 relating to an unsecured guarantee given </t>
  </si>
  <si>
    <t>Transfer to deferred tax</t>
  </si>
  <si>
    <t>(ii)  Fully diluted (based on 586,962,000</t>
  </si>
  <si>
    <t xml:space="preserve">UNAUDITED 2ND QUARTER REPORT ON CONSOLIDATED RESULTS </t>
  </si>
  <si>
    <t xml:space="preserve">During the financial period ended 31 October 2000, the Company issued 674,000 ordinary shares </t>
  </si>
  <si>
    <t xml:space="preserve">arising from Employees' Share Option Scheme.  The Company also bought back 4,621,000 shares </t>
  </si>
  <si>
    <t>of its own from the open market during the second quarter. Inclusive of the 3,201,000 shares</t>
  </si>
  <si>
    <t>bought back in the first quarter, the cumulative shares bought back for the financial period ended</t>
  </si>
  <si>
    <t>31 October 2000 is 7,822,000.  These shares are bought back with internally generated funds</t>
  </si>
  <si>
    <t>and are being held as treasury shares with none of the shares being cancelled and resold during</t>
  </si>
  <si>
    <t>the financial quarter ended 31 October 2000.</t>
  </si>
  <si>
    <t>As compared to the preceding quarter ended 31 July 2000, the Group achieved a 12% increase in</t>
  </si>
  <si>
    <t>pre-tax profit despite a 3% decrease in turnover for the second quarter ended 31 October 2000.</t>
  </si>
  <si>
    <t>As compared to the preceding year corresponding quarter ended 31 October 1999, the Group</t>
  </si>
  <si>
    <t>achieved a turnover and pre-tax profit of RM566.9 million and RM110.7 million, representing an</t>
  </si>
  <si>
    <t>increase of 2% and 19% respectively for this second quarter under review. This improvement</t>
  </si>
  <si>
    <t>in pre-tax profit was mainly contributed by the toto betting operations under Sports Toto Malaysia</t>
  </si>
  <si>
    <t>Sdn Bhd as a result of a more favourable prize payout ratio during the second quarter under review.</t>
  </si>
  <si>
    <t>For the 6-month period ended 31 October 2000, the Group achieved a turnover and pre-tax</t>
  </si>
  <si>
    <t>profit of RM1.15 billion and RM210 million, representing an increase of 1% and 7% respectively</t>
  </si>
  <si>
    <t>as compared to the preceding year corresponding period ended 31 October 1999.</t>
  </si>
  <si>
    <t xml:space="preserve">The Board has declared a second interim dividend of 5% per share less 28% income tax in respect </t>
  </si>
  <si>
    <t>per share in respect of the financial quarter ended 31 October 2000 to 10% (previous corresponding</t>
  </si>
  <si>
    <t>Page 8</t>
  </si>
  <si>
    <t>that the results for the second half of the financial year ending 30 April 2001 will be an improvement</t>
  </si>
  <si>
    <t>over this first half ended 31 October 2000.</t>
  </si>
  <si>
    <t xml:space="preserve">of the financial year ending 30 April 2001 payable on 26 February 2001.  The entitlement date shall be </t>
  </si>
  <si>
    <t xml:space="preserve">Net earnings per share based on 2(j) </t>
  </si>
  <si>
    <t xml:space="preserve">     for preference dividends, if any :</t>
  </si>
  <si>
    <t xml:space="preserve">     above after deducting any provision </t>
  </si>
  <si>
    <t>The taxation charge for the financial period ended 31 October 2000 included the following :</t>
  </si>
  <si>
    <t xml:space="preserve">There was no pre-acquisition profits included in the results for the current financial period ended </t>
  </si>
  <si>
    <t>October 2000 except for subsidiary companies with principal activities of property development.</t>
  </si>
  <si>
    <t xml:space="preserve">There was no profits on sale of investment and properties for the current financial period ended 31 </t>
  </si>
  <si>
    <t>There was no purchase or disposal of quoted securities for the current financial period</t>
  </si>
  <si>
    <t xml:space="preserve">There were no changes in the composition of the Company for the current financial period ended 31 </t>
  </si>
  <si>
    <t xml:space="preserve">October 2000 including business combination, acquisition or disposal of subsidiaries and long term </t>
  </si>
  <si>
    <t>investments, restructuring and discontinuing operations.</t>
  </si>
  <si>
    <t>The number of treasury shares held on hand as at 31 October 2000 are as follows :</t>
  </si>
  <si>
    <t>Amount</t>
  </si>
  <si>
    <t>Balance as at 1 May 2000</t>
  </si>
  <si>
    <t>Increase in treasury shares for the period</t>
  </si>
  <si>
    <t>Total treasury shares as at 31 October 2000</t>
  </si>
  <si>
    <t>of 4% due to an improvement of the prize payout ratio for the 6-month period ended 31</t>
  </si>
  <si>
    <t>fixed on 30 January 2001.  The second interim dividend together with the first interim dividend of 5%</t>
  </si>
  <si>
    <t xml:space="preserve">per share less 28% income tax payable on 18 December 2000 will bring the gross dividend distribution </t>
  </si>
  <si>
    <t>Shares transferred to the Depositor's Securities Account before 12:30p.m. on 30 January</t>
  </si>
  <si>
    <t>2001 in respect of ordinary transfers.</t>
  </si>
  <si>
    <t>Our principal subsidiary, Sports Toto Malaysia Sdn Bhd, achieved an increase in pre-tax profit</t>
  </si>
  <si>
    <t>corresponding period.</t>
  </si>
  <si>
    <t xml:space="preserve">slightly lower by 3% as the current  6-month period had three draws less than the previous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</si>
</sst>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_);_(* \(#,##0.0\);_(* &quot;-&quot;??_);_(@_)"/>
    <numFmt numFmtId="168" formatCode="_(* #,##0_);_(* \(#,##0\);_(* &quot;-&quot;??_);_(@_)"/>
  </numFmts>
  <fonts count="1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Helv"/>
      <family val="0"/>
    </font>
    <font>
      <sz val="11"/>
      <name val="Times New Roman"/>
      <family val="1"/>
    </font>
    <font>
      <b/>
      <sz val="11"/>
      <name val="Helv"/>
      <family val="0"/>
    </font>
    <font>
      <u val="single"/>
      <sz val="11"/>
      <name val="Times New Roman"/>
      <family val="1"/>
    </font>
    <font>
      <b/>
      <sz val="11"/>
      <name val="Times New Roman"/>
      <family val="0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Continuous"/>
    </xf>
    <xf numFmtId="165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" xfId="0" applyFont="1" applyBorder="1" applyAlignment="1">
      <alignment/>
    </xf>
    <xf numFmtId="0" fontId="5" fillId="0" borderId="3" xfId="0" applyFont="1" applyBorder="1" applyAlignment="1" applyProtection="1" quotePrefix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5" xfId="0" applyFont="1" applyBorder="1" applyAlignment="1" applyProtection="1">
      <alignment horizontal="centerContinuous"/>
      <protection/>
    </xf>
    <xf numFmtId="0" fontId="5" fillId="0" borderId="6" xfId="0" applyFont="1" applyBorder="1" applyAlignment="1" applyProtection="1">
      <alignment horizontal="centerContinuous"/>
      <protection/>
    </xf>
    <xf numFmtId="0" fontId="5" fillId="0" borderId="7" xfId="0" applyFont="1" applyBorder="1" applyAlignment="1" applyProtection="1">
      <alignment horizontal="centerContinuous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68" fontId="5" fillId="0" borderId="8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8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 applyProtection="1">
      <alignment horizontal="right"/>
      <protection/>
    </xf>
    <xf numFmtId="168" fontId="5" fillId="0" borderId="9" xfId="15" applyNumberFormat="1" applyFont="1" applyBorder="1" applyAlignment="1" applyProtection="1">
      <alignment horizontal="right"/>
      <protection/>
    </xf>
    <xf numFmtId="168" fontId="5" fillId="0" borderId="9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 horizontal="centerContinuous"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9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5" xfId="15" applyNumberFormat="1" applyFont="1" applyBorder="1" applyAlignment="1" applyProtection="1">
      <alignment/>
      <protection/>
    </xf>
    <xf numFmtId="168" fontId="5" fillId="0" borderId="6" xfId="15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168" fontId="5" fillId="0" borderId="10" xfId="15" applyNumberFormat="1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center"/>
      <protection/>
    </xf>
    <xf numFmtId="168" fontId="5" fillId="0" borderId="11" xfId="15" applyNumberFormat="1" applyFont="1" applyBorder="1" applyAlignment="1" applyProtection="1">
      <alignment/>
      <protection/>
    </xf>
    <xf numFmtId="0" fontId="5" fillId="0" borderId="0" xfId="0" applyFont="1" applyAlignment="1">
      <alignment horizontal="center"/>
    </xf>
    <xf numFmtId="166" fontId="8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0" fontId="8" fillId="0" borderId="12" xfId="0" applyFont="1" applyBorder="1" applyAlignment="1" applyProtection="1">
      <alignment horizontal="centerContinuous"/>
      <protection/>
    </xf>
    <xf numFmtId="168" fontId="5" fillId="0" borderId="8" xfId="15" applyNumberFormat="1" applyFont="1" applyBorder="1" applyAlignment="1" applyProtection="1">
      <alignment horizontal="center"/>
      <protection/>
    </xf>
    <xf numFmtId="168" fontId="5" fillId="0" borderId="0" xfId="15" applyNumberFormat="1" applyFont="1" applyBorder="1" applyAlignment="1" applyProtection="1">
      <alignment horizontal="center"/>
      <protection/>
    </xf>
    <xf numFmtId="168" fontId="5" fillId="0" borderId="10" xfId="15" applyNumberFormat="1" applyFont="1" applyBorder="1" applyAlignment="1" applyProtection="1">
      <alignment horizontal="center"/>
      <protection/>
    </xf>
    <xf numFmtId="168" fontId="5" fillId="0" borderId="13" xfId="15" applyNumberFormat="1" applyFont="1" applyBorder="1" applyAlignment="1" applyProtection="1">
      <alignment horizontal="center"/>
      <protection/>
    </xf>
    <xf numFmtId="0" fontId="8" fillId="0" borderId="0" xfId="0" applyFont="1" applyAlignment="1">
      <alignment horizontal="centerContinuous"/>
    </xf>
    <xf numFmtId="168" fontId="5" fillId="0" borderId="14" xfId="15" applyNumberFormat="1" applyFont="1" applyBorder="1" applyAlignment="1" applyProtection="1">
      <alignment/>
      <protection/>
    </xf>
    <xf numFmtId="168" fontId="5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168" fontId="5" fillId="0" borderId="20" xfId="0" applyNumberFormat="1" applyFont="1" applyBorder="1" applyAlignment="1">
      <alignment/>
    </xf>
    <xf numFmtId="44" fontId="5" fillId="0" borderId="0" xfId="17" applyFont="1" applyAlignment="1" applyProtection="1">
      <alignment horizontal="left"/>
      <protection/>
    </xf>
    <xf numFmtId="0" fontId="5" fillId="0" borderId="0" xfId="0" applyFont="1" applyBorder="1" applyAlignment="1" applyProtection="1" quotePrefix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5" fillId="0" borderId="18" xfId="0" applyFont="1" applyBorder="1" applyAlignment="1" applyProtection="1" quotePrefix="1">
      <alignment horizontal="center"/>
      <protection/>
    </xf>
    <xf numFmtId="0" fontId="0" fillId="0" borderId="21" xfId="0" applyBorder="1" applyAlignment="1" quotePrefix="1">
      <alignment horizontal="center"/>
    </xf>
    <xf numFmtId="0" fontId="5" fillId="0" borderId="17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167" fontId="5" fillId="0" borderId="0" xfId="0" applyNumberFormat="1" applyFont="1" applyAlignment="1">
      <alignment/>
    </xf>
    <xf numFmtId="167" fontId="5" fillId="0" borderId="10" xfId="0" applyNumberFormat="1" applyFont="1" applyBorder="1" applyAlignment="1">
      <alignment/>
    </xf>
    <xf numFmtId="43" fontId="0" fillId="0" borderId="0" xfId="15" applyAlignment="1">
      <alignment/>
    </xf>
    <xf numFmtId="167" fontId="0" fillId="0" borderId="0" xfId="0" applyNumberFormat="1" applyAlignment="1">
      <alignment/>
    </xf>
    <xf numFmtId="167" fontId="5" fillId="0" borderId="13" xfId="15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5" fillId="0" borderId="0" xfId="0" applyFont="1" applyAlignment="1" quotePrefix="1">
      <alignment/>
    </xf>
    <xf numFmtId="168" fontId="5" fillId="0" borderId="13" xfId="15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8" fontId="5" fillId="0" borderId="25" xfId="15" applyNumberFormat="1" applyFont="1" applyBorder="1" applyAlignment="1" applyProtection="1">
      <alignment/>
      <protection/>
    </xf>
    <xf numFmtId="43" fontId="5" fillId="0" borderId="13" xfId="15" applyNumberFormat="1" applyFont="1" applyBorder="1" applyAlignment="1" applyProtection="1">
      <alignment horizontal="center"/>
      <protection/>
    </xf>
    <xf numFmtId="168" fontId="5" fillId="0" borderId="0" xfId="15" applyNumberFormat="1" applyFont="1" applyAlignment="1">
      <alignment horizontal="centerContinuous"/>
    </xf>
    <xf numFmtId="168" fontId="5" fillId="0" borderId="20" xfId="15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168" fontId="5" fillId="0" borderId="0" xfId="15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 quotePrefix="1">
      <alignment/>
    </xf>
    <xf numFmtId="17" fontId="5" fillId="0" borderId="18" xfId="0" applyNumberFormat="1" applyFont="1" applyBorder="1" applyAlignment="1" quotePrefix="1">
      <alignment/>
    </xf>
    <xf numFmtId="43" fontId="5" fillId="0" borderId="18" xfId="15" applyFont="1" applyBorder="1" applyAlignment="1">
      <alignment/>
    </xf>
    <xf numFmtId="0" fontId="0" fillId="0" borderId="18" xfId="0" applyBorder="1" applyAlignment="1">
      <alignment/>
    </xf>
    <xf numFmtId="0" fontId="5" fillId="0" borderId="17" xfId="0" applyFont="1" applyBorder="1" applyAlignment="1" quotePrefix="1">
      <alignment/>
    </xf>
    <xf numFmtId="43" fontId="5" fillId="0" borderId="17" xfId="15" applyFont="1" applyBorder="1" applyAlignment="1">
      <alignment/>
    </xf>
    <xf numFmtId="168" fontId="5" fillId="0" borderId="10" xfId="15" applyNumberFormat="1" applyFont="1" applyBorder="1" applyAlignment="1">
      <alignment/>
    </xf>
    <xf numFmtId="168" fontId="5" fillId="0" borderId="22" xfId="15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43" fontId="5" fillId="0" borderId="0" xfId="15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26" xfId="0" applyFont="1" applyBorder="1" applyAlignment="1">
      <alignment horizontal="centerContinuous"/>
    </xf>
    <xf numFmtId="0" fontId="5" fillId="0" borderId="2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167" fontId="5" fillId="0" borderId="13" xfId="15" applyNumberFormat="1" applyFont="1" applyBorder="1" applyAlignment="1" applyProtection="1">
      <alignment horizontal="center"/>
      <protection/>
    </xf>
    <xf numFmtId="167" fontId="5" fillId="0" borderId="0" xfId="15" applyNumberFormat="1" applyFont="1" applyBorder="1" applyAlignment="1" applyProtection="1">
      <alignment horizontal="center"/>
      <protection/>
    </xf>
    <xf numFmtId="167" fontId="5" fillId="0" borderId="10" xfId="15" applyNumberFormat="1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8" fontId="5" fillId="0" borderId="21" xfId="15" applyNumberFormat="1" applyFont="1" applyBorder="1" applyAlignment="1">
      <alignment/>
    </xf>
    <xf numFmtId="168" fontId="5" fillId="0" borderId="15" xfId="15" applyNumberFormat="1" applyFont="1" applyBorder="1" applyAlignment="1">
      <alignment/>
    </xf>
    <xf numFmtId="168" fontId="5" fillId="0" borderId="17" xfId="15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8" fillId="0" borderId="18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85</xdr:row>
      <xdr:rowOff>0</xdr:rowOff>
    </xdr:from>
    <xdr:to>
      <xdr:col>14</xdr:col>
      <xdr:colOff>0</xdr:colOff>
      <xdr:row>85</xdr:row>
      <xdr:rowOff>0</xdr:rowOff>
    </xdr:to>
    <xdr:sp>
      <xdr:nvSpPr>
        <xdr:cNvPr id="1" name="Line 1"/>
        <xdr:cNvSpPr>
          <a:spLocks/>
        </xdr:cNvSpPr>
      </xdr:nvSpPr>
      <xdr:spPr>
        <a:xfrm>
          <a:off x="5086350" y="1422082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workbookViewId="0" topLeftCell="A53">
      <selection activeCell="A60" sqref="A60"/>
    </sheetView>
  </sheetViews>
  <sheetFormatPr defaultColWidth="11.33203125" defaultRowHeight="12.75"/>
  <cols>
    <col min="1" max="1" width="3.33203125" style="9" customWidth="1"/>
    <col min="2" max="2" width="4.33203125" style="9" customWidth="1"/>
    <col min="3" max="3" width="12.5" style="9" customWidth="1"/>
    <col min="4" max="4" width="11.33203125" style="9" customWidth="1"/>
    <col min="5" max="5" width="17.33203125" style="9" customWidth="1"/>
    <col min="6" max="6" width="16.66015625" style="9" customWidth="1"/>
    <col min="7" max="7" width="2.66015625" style="9" customWidth="1"/>
    <col min="8" max="8" width="16.66015625" style="9" customWidth="1"/>
    <col min="9" max="9" width="2.66015625" style="9" customWidth="1"/>
    <col min="10" max="10" width="16.5" style="9" customWidth="1"/>
    <col min="11" max="16384" width="11.33203125" style="9" customWidth="1"/>
  </cols>
  <sheetData>
    <row r="1" spans="1:10" ht="15" customHeight="1">
      <c r="A1" s="4"/>
      <c r="B1" s="5"/>
      <c r="C1" s="6"/>
      <c r="D1" s="5"/>
      <c r="E1" s="7"/>
      <c r="F1" s="6"/>
      <c r="G1" s="6"/>
      <c r="H1" s="6"/>
      <c r="I1" s="8"/>
      <c r="J1" s="6"/>
    </row>
    <row r="2" ht="15" customHeight="1"/>
    <row r="3" ht="15" customHeight="1"/>
    <row r="4" ht="15" customHeight="1"/>
    <row r="5" ht="7.5" customHeight="1"/>
    <row r="6" spans="1:10" ht="13.5" customHeight="1">
      <c r="A6" s="53" t="s">
        <v>134</v>
      </c>
      <c r="B6" s="3"/>
      <c r="C6" s="3"/>
      <c r="D6" s="3"/>
      <c r="E6" s="3"/>
      <c r="J6" s="1"/>
    </row>
    <row r="7" spans="1:5" ht="13.5" customHeight="1">
      <c r="A7" s="54" t="s">
        <v>208</v>
      </c>
      <c r="B7" s="3"/>
      <c r="C7" s="3"/>
      <c r="D7" s="3"/>
      <c r="E7" s="3"/>
    </row>
    <row r="8" spans="1:5" ht="13.5" customHeight="1">
      <c r="A8" s="55" t="s">
        <v>185</v>
      </c>
      <c r="B8" s="3"/>
      <c r="C8" s="3"/>
      <c r="D8" s="3"/>
      <c r="E8" s="3"/>
    </row>
    <row r="9" spans="1:5" ht="13.5" customHeight="1">
      <c r="A9" s="53" t="s">
        <v>65</v>
      </c>
      <c r="B9" s="3"/>
      <c r="C9" s="3"/>
      <c r="D9" s="3"/>
      <c r="E9" s="3"/>
    </row>
    <row r="10" spans="1:5" ht="10.5" customHeight="1">
      <c r="A10" s="3"/>
      <c r="B10" s="3"/>
      <c r="C10" s="3"/>
      <c r="D10" s="3"/>
      <c r="E10" s="3"/>
    </row>
    <row r="11" spans="1:10" ht="13.5" customHeight="1">
      <c r="A11" s="53" t="s">
        <v>66</v>
      </c>
      <c r="B11" s="3"/>
      <c r="C11" s="3"/>
      <c r="D11" s="3"/>
      <c r="E11" s="3"/>
      <c r="H11" s="20" t="s">
        <v>67</v>
      </c>
      <c r="J11" s="20" t="s">
        <v>67</v>
      </c>
    </row>
    <row r="12" spans="1:10" ht="13.5" customHeight="1">
      <c r="A12" s="6"/>
      <c r="B12" s="6"/>
      <c r="C12" s="6"/>
      <c r="D12" s="6"/>
      <c r="E12" s="6"/>
      <c r="H12" s="21" t="s">
        <v>68</v>
      </c>
      <c r="J12" s="21" t="s">
        <v>10</v>
      </c>
    </row>
    <row r="13" spans="1:10" ht="13.5" customHeight="1">
      <c r="A13" s="6"/>
      <c r="B13" s="6"/>
      <c r="C13" s="6"/>
      <c r="D13" s="6"/>
      <c r="E13" s="6"/>
      <c r="H13" s="21" t="s">
        <v>9</v>
      </c>
      <c r="J13" s="21" t="s">
        <v>69</v>
      </c>
    </row>
    <row r="14" spans="1:10" ht="13.5" customHeight="1">
      <c r="A14" s="6"/>
      <c r="B14" s="6"/>
      <c r="C14" s="6"/>
      <c r="D14" s="6"/>
      <c r="E14" s="6"/>
      <c r="H14" s="21" t="s">
        <v>12</v>
      </c>
      <c r="J14" s="21" t="s">
        <v>70</v>
      </c>
    </row>
    <row r="15" spans="1:10" ht="13.5" customHeight="1">
      <c r="A15" s="6"/>
      <c r="B15" s="6"/>
      <c r="C15" s="6"/>
      <c r="D15" s="6"/>
      <c r="E15" s="6"/>
      <c r="H15" s="21" t="s">
        <v>186</v>
      </c>
      <c r="J15" s="21" t="s">
        <v>161</v>
      </c>
    </row>
    <row r="16" spans="1:10" ht="13.5" customHeight="1">
      <c r="A16" s="6"/>
      <c r="B16" s="6"/>
      <c r="C16" s="6"/>
      <c r="D16" s="6"/>
      <c r="E16" s="6"/>
      <c r="H16" s="72"/>
      <c r="J16" s="73" t="s">
        <v>124</v>
      </c>
    </row>
    <row r="17" spans="1:10" ht="13.5" customHeight="1">
      <c r="A17" s="6"/>
      <c r="B17" s="6"/>
      <c r="C17" s="6"/>
      <c r="D17" s="6"/>
      <c r="E17" s="6"/>
      <c r="H17" s="22" t="s">
        <v>17</v>
      </c>
      <c r="J17" s="22" t="s">
        <v>17</v>
      </c>
    </row>
    <row r="18" spans="1:5" ht="7.5" customHeight="1">
      <c r="A18" s="6"/>
      <c r="B18" s="6"/>
      <c r="C18" s="6"/>
      <c r="D18" s="6"/>
      <c r="E18" s="6"/>
    </row>
    <row r="19" spans="1:10" ht="13.5" customHeight="1">
      <c r="A19" s="24" t="s">
        <v>18</v>
      </c>
      <c r="B19" s="11" t="s">
        <v>71</v>
      </c>
      <c r="C19" s="6"/>
      <c r="D19" s="6"/>
      <c r="E19" s="6"/>
      <c r="H19" s="30">
        <v>110551</v>
      </c>
      <c r="I19" s="27"/>
      <c r="J19" s="30">
        <v>117300</v>
      </c>
    </row>
    <row r="20" spans="1:10" ht="13.5" customHeight="1">
      <c r="A20" s="24" t="s">
        <v>25</v>
      </c>
      <c r="B20" s="11" t="s">
        <v>157</v>
      </c>
      <c r="H20" s="30">
        <v>1205</v>
      </c>
      <c r="I20" s="27"/>
      <c r="J20" s="30">
        <v>1208</v>
      </c>
    </row>
    <row r="21" spans="1:10" ht="13.5" customHeight="1">
      <c r="A21" s="24" t="s">
        <v>63</v>
      </c>
      <c r="B21" s="11" t="s">
        <v>72</v>
      </c>
      <c r="H21" s="30">
        <v>14058</v>
      </c>
      <c r="I21" s="27"/>
      <c r="J21" s="30">
        <v>14058</v>
      </c>
    </row>
    <row r="22" spans="1:10" ht="13.5" customHeight="1">
      <c r="A22" s="24">
        <v>4</v>
      </c>
      <c r="B22" s="11" t="s">
        <v>74</v>
      </c>
      <c r="H22" s="30">
        <f>645171+2015</f>
        <v>647186</v>
      </c>
      <c r="I22" s="27"/>
      <c r="J22" s="30">
        <f>653200+3345</f>
        <v>656545</v>
      </c>
    </row>
    <row r="23" spans="1:10" ht="4.5" customHeight="1">
      <c r="A23" s="46"/>
      <c r="H23" s="27"/>
      <c r="I23" s="27"/>
      <c r="J23" s="27"/>
    </row>
    <row r="24" spans="1:10" ht="13.5" customHeight="1">
      <c r="A24" s="24">
        <v>5</v>
      </c>
      <c r="B24" s="11" t="s">
        <v>76</v>
      </c>
      <c r="H24" s="27"/>
      <c r="I24" s="27"/>
      <c r="J24" s="27"/>
    </row>
    <row r="25" spans="1:10" ht="13.5" customHeight="1">
      <c r="A25" s="46"/>
      <c r="C25" s="11" t="s">
        <v>77</v>
      </c>
      <c r="H25" s="30">
        <v>8352</v>
      </c>
      <c r="I25" s="27"/>
      <c r="J25" s="30">
        <v>8173</v>
      </c>
    </row>
    <row r="26" spans="1:10" ht="13.5" customHeight="1">
      <c r="A26" s="46"/>
      <c r="C26" s="11" t="s">
        <v>78</v>
      </c>
      <c r="H26" s="30">
        <v>10934</v>
      </c>
      <c r="I26" s="27"/>
      <c r="J26" s="30">
        <v>45127</v>
      </c>
    </row>
    <row r="27" spans="1:10" ht="13.5" customHeight="1">
      <c r="A27" s="46"/>
      <c r="C27" s="11" t="s">
        <v>79</v>
      </c>
      <c r="H27" s="30">
        <f>29871+2779+255846+665802+259</f>
        <v>954557</v>
      </c>
      <c r="I27" s="27"/>
      <c r="J27" s="30">
        <f>38510+6593+249162+512987+133</f>
        <v>807385</v>
      </c>
    </row>
    <row r="28" spans="1:10" ht="13.5" customHeight="1">
      <c r="A28" s="46"/>
      <c r="C28" s="11" t="s">
        <v>135</v>
      </c>
      <c r="H28" s="30">
        <v>6550</v>
      </c>
      <c r="I28" s="27"/>
      <c r="J28" s="30">
        <v>19614</v>
      </c>
    </row>
    <row r="29" spans="1:10" ht="13.5" customHeight="1">
      <c r="A29" s="46"/>
      <c r="C29" s="11" t="s">
        <v>80</v>
      </c>
      <c r="H29" s="30">
        <v>146451</v>
      </c>
      <c r="I29" s="27"/>
      <c r="J29" s="30">
        <v>65697</v>
      </c>
    </row>
    <row r="30" spans="1:10" ht="13.5" customHeight="1">
      <c r="A30" s="46"/>
      <c r="C30" s="11" t="s">
        <v>81</v>
      </c>
      <c r="H30" s="33">
        <v>56650</v>
      </c>
      <c r="I30" s="27"/>
      <c r="J30" s="33">
        <v>167067</v>
      </c>
    </row>
    <row r="31" spans="1:10" ht="4.5" customHeight="1">
      <c r="A31" s="46"/>
      <c r="H31" s="27"/>
      <c r="I31" s="27"/>
      <c r="J31" s="27"/>
    </row>
    <row r="32" spans="1:10" ht="12.75" customHeight="1">
      <c r="A32" s="46"/>
      <c r="H32" s="33">
        <f>SUM(H25:H30)</f>
        <v>1183494</v>
      </c>
      <c r="I32" s="27"/>
      <c r="J32" s="33">
        <f>SUM(J25:J30)</f>
        <v>1113063</v>
      </c>
    </row>
    <row r="33" spans="1:10" ht="6" customHeight="1">
      <c r="A33" s="46"/>
      <c r="H33" s="27"/>
      <c r="I33" s="27"/>
      <c r="J33" s="27"/>
    </row>
    <row r="34" spans="1:10" ht="13.5" customHeight="1">
      <c r="A34" s="24">
        <v>6</v>
      </c>
      <c r="B34" s="11" t="s">
        <v>83</v>
      </c>
      <c r="H34" s="27"/>
      <c r="I34" s="27"/>
      <c r="J34" s="27"/>
    </row>
    <row r="35" spans="1:10" ht="13.5" customHeight="1">
      <c r="A35" s="46"/>
      <c r="C35" s="11" t="s">
        <v>84</v>
      </c>
      <c r="H35" s="30">
        <v>7828</v>
      </c>
      <c r="I35" s="27"/>
      <c r="J35" s="30">
        <v>7853</v>
      </c>
    </row>
    <row r="36" spans="1:10" ht="13.5" customHeight="1">
      <c r="A36" s="46"/>
      <c r="C36" s="11" t="s">
        <v>85</v>
      </c>
      <c r="H36" s="30">
        <v>21405</v>
      </c>
      <c r="I36" s="27"/>
      <c r="J36" s="30">
        <v>42847</v>
      </c>
    </row>
    <row r="37" spans="1:10" ht="13.5" customHeight="1">
      <c r="A37" s="46"/>
      <c r="C37" s="11" t="s">
        <v>86</v>
      </c>
      <c r="H37" s="30">
        <f>369334+3428</f>
        <v>372762</v>
      </c>
      <c r="I37" s="27"/>
      <c r="J37" s="30">
        <f>266124+3052</f>
        <v>269176</v>
      </c>
    </row>
    <row r="38" spans="1:10" ht="13.5" customHeight="1">
      <c r="A38" s="46"/>
      <c r="C38" s="11" t="s">
        <v>87</v>
      </c>
      <c r="H38" s="30">
        <v>66679</v>
      </c>
      <c r="I38" s="27"/>
      <c r="J38" s="30">
        <v>91178</v>
      </c>
    </row>
    <row r="39" spans="1:10" ht="13.5" customHeight="1">
      <c r="A39" s="46"/>
      <c r="C39" s="11" t="s">
        <v>88</v>
      </c>
      <c r="H39" s="32">
        <v>20336</v>
      </c>
      <c r="I39" s="27"/>
      <c r="J39" s="33">
        <v>61433</v>
      </c>
    </row>
    <row r="40" spans="1:10" ht="4.5" customHeight="1">
      <c r="A40" s="46"/>
      <c r="H40" s="27"/>
      <c r="I40" s="27"/>
      <c r="J40" s="27"/>
    </row>
    <row r="41" spans="1:10" ht="12.75" customHeight="1">
      <c r="A41" s="46"/>
      <c r="H41" s="33">
        <f>SUM(H35:H39)</f>
        <v>489010</v>
      </c>
      <c r="I41" s="27"/>
      <c r="J41" s="33">
        <f>SUM(J35:J39)</f>
        <v>472487</v>
      </c>
    </row>
    <row r="42" spans="1:10" ht="6" customHeight="1">
      <c r="A42" s="46"/>
      <c r="H42" s="27"/>
      <c r="I42" s="27"/>
      <c r="J42" s="27"/>
    </row>
    <row r="43" spans="1:10" ht="12.75" customHeight="1">
      <c r="A43" s="24">
        <v>7</v>
      </c>
      <c r="B43" s="11" t="s">
        <v>89</v>
      </c>
      <c r="H43" s="33">
        <f>H32-H41</f>
        <v>694484</v>
      </c>
      <c r="I43" s="27"/>
      <c r="J43" s="33">
        <f>J32-J41</f>
        <v>640576</v>
      </c>
    </row>
    <row r="44" spans="1:10" ht="4.5" customHeight="1">
      <c r="A44" s="46"/>
      <c r="H44" s="27"/>
      <c r="I44" s="27"/>
      <c r="J44" s="27"/>
    </row>
    <row r="45" spans="1:10" ht="15.75" thickBot="1">
      <c r="A45" s="46"/>
      <c r="H45" s="25">
        <f>SUM(H19:H22)+H43</f>
        <v>1467484</v>
      </c>
      <c r="I45" s="27"/>
      <c r="J45" s="25">
        <f>SUM(J19:J22)+J43</f>
        <v>1429687</v>
      </c>
    </row>
    <row r="46" spans="1:10" ht="6" customHeight="1" thickTop="1">
      <c r="A46" s="46"/>
      <c r="H46" s="27"/>
      <c r="I46" s="27"/>
      <c r="J46" s="27"/>
    </row>
    <row r="47" spans="1:10" ht="13.5" customHeight="1">
      <c r="A47" s="24">
        <v>8</v>
      </c>
      <c r="B47" s="11" t="s">
        <v>90</v>
      </c>
      <c r="H47" s="30">
        <v>575758</v>
      </c>
      <c r="I47" s="27"/>
      <c r="J47" s="30">
        <v>575084</v>
      </c>
    </row>
    <row r="48" spans="1:10" ht="13.5" customHeight="1">
      <c r="A48" s="46"/>
      <c r="B48" s="11" t="s">
        <v>91</v>
      </c>
      <c r="H48" s="27"/>
      <c r="I48" s="27"/>
      <c r="J48" s="27"/>
    </row>
    <row r="49" spans="1:10" ht="13.5" customHeight="1">
      <c r="A49" s="46"/>
      <c r="C49" s="11" t="s">
        <v>92</v>
      </c>
      <c r="H49" s="39">
        <v>97731</v>
      </c>
      <c r="I49" s="27"/>
      <c r="J49" s="39">
        <v>94374</v>
      </c>
    </row>
    <row r="50" spans="1:10" ht="13.5" customHeight="1">
      <c r="A50" s="46"/>
      <c r="C50" s="11" t="s">
        <v>93</v>
      </c>
      <c r="H50" s="40">
        <v>958226</v>
      </c>
      <c r="I50" s="27"/>
      <c r="J50" s="40">
        <v>849063</v>
      </c>
    </row>
    <row r="51" spans="1:10" ht="13.5" customHeight="1">
      <c r="A51" s="46"/>
      <c r="C51" s="11" t="s">
        <v>136</v>
      </c>
      <c r="H51" s="62">
        <v>-3483</v>
      </c>
      <c r="I51" s="27"/>
      <c r="J51" s="62">
        <v>7027</v>
      </c>
    </row>
    <row r="52" spans="1:10" ht="4.5" customHeight="1">
      <c r="A52" s="46"/>
      <c r="H52" s="27"/>
      <c r="I52" s="27"/>
      <c r="J52"/>
    </row>
    <row r="53" spans="1:10" ht="15">
      <c r="A53" s="46"/>
      <c r="H53" s="33">
        <f>SUM(H49:H51)</f>
        <v>1052474</v>
      </c>
      <c r="I53" s="27"/>
      <c r="J53" s="33">
        <f>SUM(J49:J51)</f>
        <v>950464</v>
      </c>
    </row>
    <row r="54" spans="1:10" ht="14.25" customHeight="1">
      <c r="A54" s="46"/>
      <c r="B54" s="23" t="s">
        <v>137</v>
      </c>
      <c r="H54" s="30">
        <f>H47+H53</f>
        <v>1628232</v>
      </c>
      <c r="I54" s="27"/>
      <c r="J54" s="30">
        <f>J47+J53</f>
        <v>1525548</v>
      </c>
    </row>
    <row r="55" spans="1:10" ht="6" customHeight="1">
      <c r="A55" s="46"/>
      <c r="B55" s="11"/>
      <c r="H55" s="30"/>
      <c r="I55" s="27"/>
      <c r="J55" s="30"/>
    </row>
    <row r="56" spans="1:10" ht="13.5" customHeight="1">
      <c r="A56" s="46">
        <v>9</v>
      </c>
      <c r="B56" s="11" t="s">
        <v>138</v>
      </c>
      <c r="H56" s="43">
        <v>-69849</v>
      </c>
      <c r="I56" s="27"/>
      <c r="J56" s="43">
        <v>-25744</v>
      </c>
    </row>
    <row r="57" spans="1:10" ht="6" customHeight="1">
      <c r="A57" s="46"/>
      <c r="B57" s="11"/>
      <c r="H57" s="30"/>
      <c r="I57" s="27"/>
      <c r="J57" s="30"/>
    </row>
    <row r="58" spans="1:10" ht="13.5" customHeight="1">
      <c r="A58" s="46"/>
      <c r="B58" s="11" t="s">
        <v>139</v>
      </c>
      <c r="H58" s="30">
        <f>+H54+H56</f>
        <v>1558383</v>
      </c>
      <c r="I58" s="27"/>
      <c r="J58" s="30">
        <f>+J54+J56</f>
        <v>1499804</v>
      </c>
    </row>
    <row r="59" spans="1:10" ht="6" customHeight="1">
      <c r="A59" s="46"/>
      <c r="B59" s="11"/>
      <c r="H59" s="30"/>
      <c r="I59" s="27"/>
      <c r="J59" s="30"/>
    </row>
    <row r="60" spans="1:10" ht="13.5" customHeight="1">
      <c r="A60" s="44" t="s">
        <v>94</v>
      </c>
      <c r="B60" s="11" t="s">
        <v>95</v>
      </c>
      <c r="H60" s="30">
        <v>-126747</v>
      </c>
      <c r="I60" s="27"/>
      <c r="J60" s="30">
        <v>-106292</v>
      </c>
    </row>
    <row r="61" spans="1:10" ht="13.5" customHeight="1">
      <c r="A61" s="44">
        <v>11</v>
      </c>
      <c r="B61" s="11" t="s">
        <v>96</v>
      </c>
      <c r="H61" s="43">
        <f>30540+5308</f>
        <v>35848</v>
      </c>
      <c r="I61" s="27"/>
      <c r="J61" s="43">
        <f>30239+5936</f>
        <v>36175</v>
      </c>
    </row>
    <row r="62" spans="1:10" ht="15.75" thickBot="1">
      <c r="A62" s="46"/>
      <c r="H62" s="25">
        <f>SUM(H58:H61)</f>
        <v>1467484</v>
      </c>
      <c r="I62" s="27"/>
      <c r="J62" s="25">
        <f>SUM(J58:J61)</f>
        <v>1429687</v>
      </c>
    </row>
    <row r="63" spans="1:10" ht="6" customHeight="1" thickTop="1">
      <c r="A63" s="46"/>
      <c r="H63" s="27"/>
      <c r="I63" s="27"/>
      <c r="J63" s="27"/>
    </row>
    <row r="64" spans="1:10" ht="12.75" customHeight="1" thickBot="1">
      <c r="A64" s="44">
        <v>12</v>
      </c>
      <c r="B64" s="11" t="s">
        <v>97</v>
      </c>
      <c r="H64" s="25">
        <f>+(H58-H22)/(H47-10877)*100</f>
        <v>161.3077798686803</v>
      </c>
      <c r="I64" s="27"/>
      <c r="J64" s="25">
        <v>148</v>
      </c>
    </row>
    <row r="65" spans="8:10" ht="4.5" customHeight="1" thickTop="1">
      <c r="H65" s="27"/>
      <c r="I65" s="27"/>
      <c r="J65" s="27"/>
    </row>
    <row r="66" spans="1:10" ht="12.75" customHeight="1" thickBot="1">
      <c r="A66" s="9">
        <v>13</v>
      </c>
      <c r="B66" s="9" t="s">
        <v>140</v>
      </c>
      <c r="H66" s="25">
        <f>+H58/(H47-10877)*100</f>
        <v>275.87810530005436</v>
      </c>
      <c r="J66" s="91">
        <v>262</v>
      </c>
    </row>
    <row r="67" ht="15.75" thickTop="1"/>
    <row r="68" spans="6:10" ht="15">
      <c r="F68" s="9" t="s">
        <v>118</v>
      </c>
      <c r="H68" s="63">
        <f>+H62-H45</f>
        <v>0</v>
      </c>
      <c r="J68" s="63">
        <f>+J62-J45</f>
        <v>0</v>
      </c>
    </row>
    <row r="75" ht="12" customHeight="1"/>
    <row r="210" ht="12" customHeight="1"/>
    <row r="212" ht="8.25" customHeight="1"/>
    <row r="215" ht="8.25" customHeight="1"/>
    <row r="224" spans="2:10" ht="15">
      <c r="B224" s="6"/>
      <c r="C224" s="6"/>
      <c r="D224" s="6"/>
      <c r="E224" s="6"/>
      <c r="F224" s="6"/>
      <c r="G224" s="6"/>
      <c r="H224" s="6"/>
      <c r="I224" s="6"/>
      <c r="J224" s="6"/>
    </row>
    <row r="225" ht="10.5" customHeight="1"/>
    <row r="228" ht="10.5" customHeight="1"/>
  </sheetData>
  <printOptions/>
  <pageMargins left="0.6" right="0.24" top="0.25" bottom="0.26" header="0.22" footer="0.2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31"/>
  <sheetViews>
    <sheetView workbookViewId="0" topLeftCell="A163">
      <selection activeCell="B168" sqref="B168"/>
    </sheetView>
  </sheetViews>
  <sheetFormatPr defaultColWidth="9.33203125" defaultRowHeight="12.75"/>
  <cols>
    <col min="1" max="1" width="7.33203125" style="0" customWidth="1"/>
    <col min="2" max="2" width="8.83203125" style="0" customWidth="1"/>
    <col min="3" max="3" width="7.83203125" style="0" customWidth="1"/>
    <col min="4" max="4" width="8.33203125" style="0" customWidth="1"/>
    <col min="5" max="5" width="7.66015625" style="0" customWidth="1"/>
    <col min="6" max="6" width="11.83203125" style="0" customWidth="1"/>
    <col min="7" max="7" width="9.66015625" style="0" customWidth="1"/>
    <col min="8" max="8" width="13.16015625" style="0" customWidth="1"/>
    <col min="9" max="9" width="10.16015625" style="0" customWidth="1"/>
    <col min="10" max="10" width="11.83203125" style="0" customWidth="1"/>
    <col min="11" max="11" width="11.5" style="0" customWidth="1"/>
  </cols>
  <sheetData>
    <row r="1" spans="1:10" ht="1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53" t="s">
        <v>134</v>
      </c>
      <c r="B6" s="3"/>
      <c r="C6" s="3"/>
      <c r="D6" s="3"/>
      <c r="E6" s="3"/>
      <c r="F6" s="3"/>
      <c r="G6" s="3"/>
      <c r="H6" s="3"/>
      <c r="I6" s="9"/>
      <c r="J6" s="9"/>
    </row>
    <row r="7" spans="1:10" ht="15">
      <c r="A7" s="54" t="s">
        <v>208</v>
      </c>
      <c r="B7" s="3"/>
      <c r="C7" s="3"/>
      <c r="D7" s="3"/>
      <c r="E7" s="3"/>
      <c r="F7" s="3"/>
      <c r="G7" s="3"/>
      <c r="H7" s="3"/>
      <c r="I7" s="9"/>
      <c r="J7" s="9"/>
    </row>
    <row r="8" spans="1:10" ht="15">
      <c r="A8" s="55" t="s">
        <v>185</v>
      </c>
      <c r="B8" s="3"/>
      <c r="C8" s="3"/>
      <c r="D8" s="3"/>
      <c r="E8" s="3"/>
      <c r="F8" s="3"/>
      <c r="G8" s="3"/>
      <c r="H8" s="3"/>
      <c r="I8" s="9"/>
      <c r="J8" s="9"/>
    </row>
    <row r="9" spans="1:10" ht="15">
      <c r="A9" s="53" t="s">
        <v>98</v>
      </c>
      <c r="B9" s="3"/>
      <c r="C9" s="3"/>
      <c r="D9" s="3"/>
      <c r="E9" s="3"/>
      <c r="F9" s="3"/>
      <c r="G9" s="3"/>
      <c r="H9" s="3"/>
      <c r="I9" s="9"/>
      <c r="J9" s="9"/>
    </row>
    <row r="10" spans="1:10" ht="15">
      <c r="A10" s="3"/>
      <c r="B10" s="3"/>
      <c r="C10" s="3"/>
      <c r="D10" s="3"/>
      <c r="E10" s="3"/>
      <c r="F10" s="3"/>
      <c r="G10" s="3"/>
      <c r="H10" s="3"/>
      <c r="I10" s="9"/>
      <c r="J10" s="9"/>
    </row>
    <row r="11" spans="1:10" ht="15">
      <c r="A11" s="53" t="s">
        <v>99</v>
      </c>
      <c r="B11" s="3"/>
      <c r="C11" s="3"/>
      <c r="D11" s="3"/>
      <c r="E11" s="3"/>
      <c r="F11" s="3"/>
      <c r="G11" s="3"/>
      <c r="H11" s="3"/>
      <c r="I11" s="9"/>
      <c r="J11" s="9"/>
    </row>
    <row r="12" spans="1:10" ht="1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5">
      <c r="A13" s="11" t="s">
        <v>18</v>
      </c>
      <c r="B13" s="11" t="s">
        <v>162</v>
      </c>
      <c r="C13" s="6"/>
      <c r="D13" s="6"/>
      <c r="E13" s="6"/>
      <c r="F13" s="6"/>
      <c r="G13" s="6"/>
      <c r="H13" s="6"/>
      <c r="I13" s="6"/>
      <c r="J13" s="6"/>
    </row>
    <row r="14" spans="1:10" ht="15">
      <c r="A14" s="9"/>
      <c r="B14" s="11" t="s">
        <v>100</v>
      </c>
      <c r="C14" s="6"/>
      <c r="D14" s="6"/>
      <c r="E14" s="6"/>
      <c r="F14" s="6"/>
      <c r="G14" s="6"/>
      <c r="H14" s="6"/>
      <c r="I14" s="6"/>
      <c r="J14" s="6"/>
    </row>
    <row r="15" spans="1:10" ht="15">
      <c r="A15" s="9"/>
      <c r="B15" s="6"/>
      <c r="C15" s="6"/>
      <c r="D15" s="6"/>
      <c r="E15" s="6"/>
      <c r="F15" s="6"/>
      <c r="G15" s="6"/>
      <c r="H15" s="6"/>
      <c r="I15" s="6"/>
      <c r="J15" s="6"/>
    </row>
    <row r="16" spans="1:10" ht="15">
      <c r="A16" s="11" t="s">
        <v>25</v>
      </c>
      <c r="B16" s="11" t="s">
        <v>164</v>
      </c>
      <c r="C16" s="9"/>
      <c r="D16" s="9"/>
      <c r="E16" s="9"/>
      <c r="F16" s="9"/>
      <c r="G16" s="9"/>
      <c r="H16" s="9"/>
      <c r="I16" s="9"/>
      <c r="J16" s="9"/>
    </row>
    <row r="17" spans="1:10" ht="15">
      <c r="A17" s="11"/>
      <c r="B17" s="23"/>
      <c r="C17" s="9"/>
      <c r="D17" s="9"/>
      <c r="E17" s="9"/>
      <c r="F17" s="9"/>
      <c r="G17" s="9"/>
      <c r="H17" s="9"/>
      <c r="I17" s="9"/>
      <c r="J17" s="9"/>
    </row>
    <row r="18" spans="1:10" ht="15">
      <c r="A18" s="11" t="s">
        <v>63</v>
      </c>
      <c r="B18" s="23" t="s">
        <v>163</v>
      </c>
      <c r="C18" s="9"/>
      <c r="D18" s="9"/>
      <c r="E18" s="9"/>
      <c r="F18" s="9"/>
      <c r="G18" s="9"/>
      <c r="H18" s="9"/>
      <c r="I18" s="9"/>
      <c r="J18" s="9"/>
    </row>
    <row r="19" spans="1:10" ht="1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>
      <c r="A20" s="11" t="s">
        <v>73</v>
      </c>
      <c r="B20" s="23" t="s">
        <v>235</v>
      </c>
      <c r="C20" s="9"/>
      <c r="D20" s="9"/>
      <c r="E20" s="9"/>
      <c r="F20" s="9"/>
      <c r="G20" s="9"/>
      <c r="H20" s="9"/>
      <c r="I20" s="9"/>
      <c r="J20" s="9"/>
    </row>
    <row r="21" spans="1:10" ht="1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">
      <c r="A22" s="9"/>
      <c r="B22" s="9"/>
      <c r="C22" s="9"/>
      <c r="D22" s="9"/>
      <c r="E22" s="9"/>
      <c r="F22" s="9"/>
      <c r="G22" s="46" t="s">
        <v>125</v>
      </c>
      <c r="H22" s="9"/>
      <c r="I22" s="46" t="s">
        <v>125</v>
      </c>
      <c r="J22" s="9"/>
    </row>
    <row r="23" spans="1:10" ht="15">
      <c r="A23" s="9"/>
      <c r="B23" s="9"/>
      <c r="C23" s="9"/>
      <c r="D23" s="9"/>
      <c r="E23" s="9"/>
      <c r="F23" s="9"/>
      <c r="G23" s="46" t="s">
        <v>189</v>
      </c>
      <c r="H23" s="9"/>
      <c r="I23" s="46" t="s">
        <v>178</v>
      </c>
      <c r="J23" s="9"/>
    </row>
    <row r="24" spans="1:10" ht="15">
      <c r="A24" s="9"/>
      <c r="B24" s="9"/>
      <c r="C24" s="9"/>
      <c r="D24" s="9"/>
      <c r="E24" s="9"/>
      <c r="F24" s="9"/>
      <c r="G24" s="24" t="s">
        <v>17</v>
      </c>
      <c r="I24" s="24" t="s">
        <v>17</v>
      </c>
      <c r="J24" s="9"/>
    </row>
    <row r="25" spans="1:10" ht="15">
      <c r="A25" s="9"/>
      <c r="B25" s="11" t="s">
        <v>101</v>
      </c>
      <c r="C25" s="9"/>
      <c r="D25" s="9"/>
      <c r="E25" s="9"/>
      <c r="F25" s="9"/>
      <c r="J25" s="9"/>
    </row>
    <row r="26" spans="1:10" ht="15">
      <c r="A26" s="9"/>
      <c r="B26" s="11" t="s">
        <v>141</v>
      </c>
      <c r="C26" s="9"/>
      <c r="D26" s="9"/>
      <c r="E26" s="9"/>
      <c r="F26" s="9"/>
      <c r="G26" s="27">
        <f>+I26-26537</f>
        <v>40907</v>
      </c>
      <c r="I26" s="30">
        <f>54434+66467-50410-3047</f>
        <v>67444</v>
      </c>
      <c r="J26" s="9"/>
    </row>
    <row r="27" spans="1:10" ht="15">
      <c r="A27" s="9"/>
      <c r="B27" s="11" t="s">
        <v>142</v>
      </c>
      <c r="C27" s="9"/>
      <c r="D27" s="9"/>
      <c r="E27" s="9"/>
      <c r="F27" s="9"/>
      <c r="G27" s="27">
        <f>+I27-893</f>
        <v>574</v>
      </c>
      <c r="I27" s="30">
        <v>1467</v>
      </c>
      <c r="J27" s="9"/>
    </row>
    <row r="28" spans="1:10" ht="15">
      <c r="A28" s="9"/>
      <c r="B28" s="11" t="s">
        <v>144</v>
      </c>
      <c r="C28" s="9"/>
      <c r="D28" s="9"/>
      <c r="E28" s="9"/>
      <c r="F28" s="9"/>
      <c r="G28" s="27">
        <f>+I28-71</f>
        <v>0</v>
      </c>
      <c r="I28" s="30">
        <f>71</f>
        <v>71</v>
      </c>
      <c r="J28" s="9"/>
    </row>
    <row r="29" spans="1:10" ht="15">
      <c r="A29" s="9"/>
      <c r="B29" s="11" t="s">
        <v>206</v>
      </c>
      <c r="C29" s="9"/>
      <c r="D29" s="9"/>
      <c r="E29" s="9"/>
      <c r="F29" s="9"/>
      <c r="G29" s="27">
        <f>+I29-0</f>
        <v>-628</v>
      </c>
      <c r="I29" s="30">
        <v>-628</v>
      </c>
      <c r="J29" s="9"/>
    </row>
    <row r="30" spans="1:10" ht="15">
      <c r="A30" s="9"/>
      <c r="B30" s="3" t="s">
        <v>143</v>
      </c>
      <c r="C30" s="9"/>
      <c r="D30" s="9"/>
      <c r="E30" s="9"/>
      <c r="F30" s="9"/>
      <c r="G30" s="27">
        <v>0</v>
      </c>
      <c r="I30" s="30">
        <v>0</v>
      </c>
      <c r="J30" s="9"/>
    </row>
    <row r="31" spans="1:10" ht="15.75" thickBot="1">
      <c r="A31" s="9"/>
      <c r="B31" s="9"/>
      <c r="C31" s="9"/>
      <c r="D31" s="9"/>
      <c r="E31" s="9"/>
      <c r="F31" s="9"/>
      <c r="G31" s="74">
        <f>SUM(G26:G30)</f>
        <v>40853</v>
      </c>
      <c r="I31" s="45">
        <f>SUM(I26:I30)</f>
        <v>68354</v>
      </c>
      <c r="J31" s="9"/>
    </row>
    <row r="32" spans="1:10" ht="15.75" thickTop="1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5">
      <c r="A33" s="11" t="s">
        <v>75</v>
      </c>
      <c r="B33" s="23" t="s">
        <v>236</v>
      </c>
      <c r="C33" s="9"/>
      <c r="D33" s="9"/>
      <c r="E33" s="9"/>
      <c r="F33" s="9"/>
      <c r="G33" s="9"/>
      <c r="H33" s="9"/>
      <c r="I33" s="9"/>
      <c r="J33" s="9"/>
    </row>
    <row r="34" spans="1:10" ht="15">
      <c r="A34" s="11"/>
      <c r="B34" s="11" t="s">
        <v>190</v>
      </c>
      <c r="C34" s="9"/>
      <c r="D34" s="9"/>
      <c r="E34" s="9"/>
      <c r="F34" s="9"/>
      <c r="G34" s="9"/>
      <c r="H34" s="9"/>
      <c r="I34" s="9"/>
      <c r="J34" s="9"/>
    </row>
    <row r="35" spans="1:10" ht="1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1" ht="15">
      <c r="A36" s="11" t="s">
        <v>82</v>
      </c>
      <c r="B36" s="3" t="s">
        <v>238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15">
      <c r="A37" s="11"/>
      <c r="B37" s="3" t="s">
        <v>237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15">
      <c r="A38" s="11"/>
      <c r="J38" s="3"/>
      <c r="K38" s="3"/>
    </row>
    <row r="39" spans="1:12" ht="15">
      <c r="A39" s="11">
        <v>7</v>
      </c>
      <c r="B39" s="3" t="s">
        <v>239</v>
      </c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">
      <c r="A40" s="9"/>
      <c r="B40" s="3" t="s">
        <v>165</v>
      </c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70">
        <v>8</v>
      </c>
      <c r="B42" s="3" t="s">
        <v>240</v>
      </c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">
      <c r="A43" s="3"/>
      <c r="B43" s="3" t="s">
        <v>241</v>
      </c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3"/>
      <c r="B44" s="3" t="s">
        <v>242</v>
      </c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5">
      <c r="A48" s="9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">
      <c r="A49" s="9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">
      <c r="A50" s="9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">
      <c r="A51" s="9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">
      <c r="A52" s="9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">
      <c r="A53" s="53" t="s">
        <v>134</v>
      </c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">
      <c r="A54" s="54" t="str">
        <f>+A7</f>
        <v>UNAUDITED 2ND QUARTER REPORT ON CONSOLIDATED RESULTS </v>
      </c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">
      <c r="A55" s="55" t="str">
        <f>+A8</f>
        <v>FOR THE FINANCIAL QUARTER ENDED 31 OCTOBER 2000</v>
      </c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">
      <c r="A56" s="53" t="s">
        <v>102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">
      <c r="A58" s="53" t="s">
        <v>103</v>
      </c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">
      <c r="A59" s="5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0" ht="15">
      <c r="A60" s="50">
        <v>9</v>
      </c>
      <c r="B60" s="70" t="s">
        <v>119</v>
      </c>
      <c r="C60" s="2"/>
      <c r="D60" s="2"/>
      <c r="E60" s="2"/>
      <c r="F60" s="2"/>
      <c r="G60" s="2"/>
      <c r="H60" s="2"/>
      <c r="I60" s="2"/>
      <c r="J60" s="2"/>
    </row>
    <row r="61" spans="2:10" ht="15">
      <c r="B61" s="3" t="s">
        <v>120</v>
      </c>
      <c r="C61" s="3"/>
      <c r="D61" s="3"/>
      <c r="E61" s="3"/>
      <c r="F61" s="3"/>
      <c r="G61" s="3"/>
      <c r="H61" s="3"/>
      <c r="I61" s="3"/>
      <c r="J61" s="3"/>
    </row>
    <row r="62" spans="2:10" ht="15">
      <c r="B62" s="3"/>
      <c r="C62" s="3"/>
      <c r="D62" s="3"/>
      <c r="E62" s="3"/>
      <c r="F62" s="3"/>
      <c r="G62" s="3"/>
      <c r="H62" s="3"/>
      <c r="I62" s="3"/>
      <c r="J62" s="3"/>
    </row>
    <row r="63" spans="1:10" ht="15">
      <c r="A63" s="70">
        <v>10</v>
      </c>
      <c r="B63" s="3" t="s">
        <v>146</v>
      </c>
      <c r="C63" s="3"/>
      <c r="D63" s="3"/>
      <c r="E63" s="3"/>
      <c r="F63" s="3"/>
      <c r="G63" s="3"/>
      <c r="H63" s="3"/>
      <c r="I63" s="3"/>
      <c r="J63" s="3"/>
    </row>
    <row r="64" spans="1:10" ht="15">
      <c r="A64" s="9"/>
      <c r="B64" s="3"/>
      <c r="C64" s="3"/>
      <c r="D64" s="3"/>
      <c r="E64" s="3"/>
      <c r="F64" s="3"/>
      <c r="G64" s="3"/>
      <c r="H64" s="3"/>
      <c r="I64" s="3"/>
      <c r="J64" s="3"/>
    </row>
    <row r="65" spans="1:10" ht="15">
      <c r="A65" s="50">
        <v>11</v>
      </c>
      <c r="B65" s="3" t="s">
        <v>209</v>
      </c>
      <c r="C65" s="3"/>
      <c r="D65" s="3"/>
      <c r="E65" s="3"/>
      <c r="F65" s="3"/>
      <c r="G65" s="3"/>
      <c r="H65" s="3"/>
      <c r="I65" s="3"/>
      <c r="J65" s="3"/>
    </row>
    <row r="66" spans="1:10" ht="15">
      <c r="A66" s="9"/>
      <c r="B66" s="3" t="s">
        <v>210</v>
      </c>
      <c r="C66" s="3"/>
      <c r="D66" s="3"/>
      <c r="E66" s="3"/>
      <c r="F66" s="3"/>
      <c r="G66" s="3"/>
      <c r="H66" s="3"/>
      <c r="I66" s="3"/>
      <c r="J66" s="3"/>
    </row>
    <row r="67" spans="2:10" ht="15">
      <c r="B67" s="3" t="s">
        <v>211</v>
      </c>
      <c r="C67" s="3"/>
      <c r="D67" s="3"/>
      <c r="E67" s="3"/>
      <c r="F67" s="3"/>
      <c r="G67" s="3"/>
      <c r="H67" s="3"/>
      <c r="I67" s="3"/>
      <c r="J67" s="3"/>
    </row>
    <row r="68" spans="2:10" ht="15">
      <c r="B68" s="3" t="s">
        <v>212</v>
      </c>
      <c r="C68" s="3"/>
      <c r="D68" s="3"/>
      <c r="E68" s="3"/>
      <c r="F68" s="3"/>
      <c r="G68" s="3"/>
      <c r="H68" s="3"/>
      <c r="I68" s="3"/>
      <c r="J68" s="3"/>
    </row>
    <row r="69" spans="2:10" ht="15">
      <c r="B69" s="3" t="s">
        <v>213</v>
      </c>
      <c r="C69" s="3"/>
      <c r="D69" s="3"/>
      <c r="E69" s="3"/>
      <c r="F69" s="3"/>
      <c r="G69" s="3"/>
      <c r="H69" s="3"/>
      <c r="I69" s="3"/>
      <c r="J69" s="3"/>
    </row>
    <row r="70" spans="2:10" ht="15">
      <c r="B70" s="3" t="s">
        <v>214</v>
      </c>
      <c r="C70" s="3"/>
      <c r="D70" s="3"/>
      <c r="E70" s="3"/>
      <c r="F70" s="3"/>
      <c r="G70" s="3"/>
      <c r="H70" s="3"/>
      <c r="I70" s="3"/>
      <c r="J70" s="3"/>
    </row>
    <row r="71" spans="2:10" ht="15">
      <c r="B71" s="3" t="s">
        <v>215</v>
      </c>
      <c r="C71" s="3"/>
      <c r="D71" s="3"/>
      <c r="E71" s="3"/>
      <c r="F71" s="3"/>
      <c r="G71" s="3"/>
      <c r="H71" s="3"/>
      <c r="I71" s="3"/>
      <c r="J71" s="3"/>
    </row>
    <row r="72" spans="2:10" ht="15">
      <c r="B72" s="3"/>
      <c r="C72" s="3"/>
      <c r="D72" s="3"/>
      <c r="E72" s="3"/>
      <c r="F72" s="3"/>
      <c r="G72" s="3"/>
      <c r="H72" s="3"/>
      <c r="I72" s="3"/>
      <c r="J72" s="3"/>
    </row>
    <row r="73" spans="2:10" ht="15">
      <c r="B73" s="3" t="s">
        <v>147</v>
      </c>
      <c r="C73" s="3"/>
      <c r="D73" s="3"/>
      <c r="E73" s="3"/>
      <c r="F73" s="3"/>
      <c r="G73" s="3"/>
      <c r="H73" s="3"/>
      <c r="I73" s="3"/>
      <c r="J73" s="3"/>
    </row>
    <row r="74" spans="2:10" ht="15">
      <c r="B74" s="3"/>
      <c r="C74" s="3"/>
      <c r="D74" s="3"/>
      <c r="E74" s="3"/>
      <c r="F74" s="3"/>
      <c r="G74" s="3"/>
      <c r="H74" s="3"/>
      <c r="I74" s="3"/>
      <c r="J74" s="3"/>
    </row>
    <row r="75" spans="2:10" ht="15">
      <c r="B75" s="64"/>
      <c r="C75" s="65"/>
      <c r="D75" s="124" t="s">
        <v>148</v>
      </c>
      <c r="E75" s="125"/>
      <c r="F75" s="125"/>
      <c r="G75" s="64"/>
      <c r="H75" s="65"/>
      <c r="I75" s="124" t="s">
        <v>154</v>
      </c>
      <c r="J75" s="129"/>
    </row>
    <row r="76" spans="2:10" ht="15">
      <c r="B76" s="67" t="s">
        <v>149</v>
      </c>
      <c r="C76" s="68"/>
      <c r="D76" s="92" t="s">
        <v>150</v>
      </c>
      <c r="E76" s="92" t="s">
        <v>151</v>
      </c>
      <c r="F76" s="93" t="s">
        <v>152</v>
      </c>
      <c r="G76" s="126" t="s">
        <v>153</v>
      </c>
      <c r="H76" s="127"/>
      <c r="I76" s="126" t="s">
        <v>17</v>
      </c>
      <c r="J76" s="127"/>
    </row>
    <row r="77" spans="2:11" ht="15">
      <c r="B77" s="101" t="s">
        <v>166</v>
      </c>
      <c r="C77" s="98"/>
      <c r="D77" s="103">
        <v>5.95</v>
      </c>
      <c r="E77" s="103">
        <v>6.55</v>
      </c>
      <c r="F77" s="103">
        <v>6.24</v>
      </c>
      <c r="G77" s="100"/>
      <c r="H77" s="99">
        <f>1174000+949000+608000+290000+100000+80000</f>
        <v>3201000</v>
      </c>
      <c r="I77" s="100"/>
      <c r="J77" s="99">
        <v>19984</v>
      </c>
      <c r="K77" s="104"/>
    </row>
    <row r="78" spans="2:11" ht="15">
      <c r="B78" s="102" t="s">
        <v>191</v>
      </c>
      <c r="C78" s="98"/>
      <c r="D78" s="103">
        <v>5.85</v>
      </c>
      <c r="E78" s="103">
        <v>6.35</v>
      </c>
      <c r="F78" s="103">
        <v>6.34</v>
      </c>
      <c r="G78" s="100"/>
      <c r="H78" s="99">
        <f>64000+679000</f>
        <v>743000</v>
      </c>
      <c r="I78" s="100"/>
      <c r="J78" s="99">
        <f>382+4329</f>
        <v>4711</v>
      </c>
      <c r="K78" s="104"/>
    </row>
    <row r="79" spans="2:11" ht="15">
      <c r="B79" s="101" t="s">
        <v>192</v>
      </c>
      <c r="C79" s="98"/>
      <c r="D79" s="103">
        <v>4.82</v>
      </c>
      <c r="E79" s="103">
        <v>5.1</v>
      </c>
      <c r="F79" s="103">
        <v>5.01</v>
      </c>
      <c r="G79" s="100"/>
      <c r="H79" s="99">
        <f>145000+784000+543000+531000+362000+373000+392000</f>
        <v>3130000</v>
      </c>
      <c r="I79" s="100"/>
      <c r="J79" s="99">
        <f>741+3926+2735+2669+1812+1865+1943-2</f>
        <v>15689</v>
      </c>
      <c r="K79" s="104"/>
    </row>
    <row r="80" spans="2:11" ht="15">
      <c r="B80" s="101" t="s">
        <v>193</v>
      </c>
      <c r="C80" s="98"/>
      <c r="D80" s="103">
        <v>4.76</v>
      </c>
      <c r="E80" s="103">
        <v>5.15</v>
      </c>
      <c r="F80" s="103">
        <v>4.97</v>
      </c>
      <c r="G80" s="67"/>
      <c r="H80" s="107">
        <f>246000+196000+180000+126000</f>
        <v>748000</v>
      </c>
      <c r="I80" s="67"/>
      <c r="J80" s="108">
        <f>1188+981+905+647</f>
        <v>3721</v>
      </c>
      <c r="K80" s="104"/>
    </row>
    <row r="81" spans="2:11" ht="15">
      <c r="B81" s="105"/>
      <c r="C81" s="68"/>
      <c r="D81" s="106"/>
      <c r="E81" s="106"/>
      <c r="F81" s="106"/>
      <c r="G81" s="67"/>
      <c r="H81" s="107">
        <f>SUM(H77:H80)</f>
        <v>7822000</v>
      </c>
      <c r="I81" s="67"/>
      <c r="J81" s="108">
        <f>SUM(J77:J80)</f>
        <v>44105</v>
      </c>
      <c r="K81" s="104"/>
    </row>
    <row r="82" spans="2:10" ht="15">
      <c r="B82" s="3"/>
      <c r="C82" s="3"/>
      <c r="D82" s="3"/>
      <c r="E82" s="3"/>
      <c r="F82" s="3"/>
      <c r="G82" s="3"/>
      <c r="H82" s="3"/>
      <c r="I82" s="3"/>
      <c r="J82" s="3"/>
    </row>
    <row r="83" spans="2:10" ht="15">
      <c r="B83" s="3" t="s">
        <v>243</v>
      </c>
      <c r="C83" s="3"/>
      <c r="D83" s="3"/>
      <c r="E83" s="3"/>
      <c r="F83" s="3"/>
      <c r="G83" s="3"/>
      <c r="H83" s="3"/>
      <c r="I83" s="3"/>
      <c r="J83" s="3"/>
    </row>
    <row r="84" spans="2:10" ht="15">
      <c r="B84" s="3"/>
      <c r="C84" s="3"/>
      <c r="D84" s="3"/>
      <c r="E84" s="3"/>
      <c r="F84" s="3"/>
      <c r="G84" s="3"/>
      <c r="H84" s="3"/>
      <c r="I84" s="3"/>
      <c r="J84" s="3"/>
    </row>
    <row r="85" spans="2:10" ht="15">
      <c r="B85" s="64"/>
      <c r="C85" s="65"/>
      <c r="D85" s="65"/>
      <c r="E85" s="65"/>
      <c r="F85" s="65"/>
      <c r="G85" s="64"/>
      <c r="H85" s="65"/>
      <c r="I85" s="124" t="s">
        <v>244</v>
      </c>
      <c r="J85" s="129"/>
    </row>
    <row r="86" spans="2:10" ht="15">
      <c r="B86" s="67"/>
      <c r="C86" s="68"/>
      <c r="D86" s="68"/>
      <c r="E86" s="68"/>
      <c r="F86" s="123"/>
      <c r="G86" s="126" t="s">
        <v>153</v>
      </c>
      <c r="H86" s="128"/>
      <c r="I86" s="126" t="s">
        <v>17</v>
      </c>
      <c r="J86" s="127"/>
    </row>
    <row r="87" spans="2:10" ht="15">
      <c r="B87" s="100" t="s">
        <v>245</v>
      </c>
      <c r="C87" s="98"/>
      <c r="D87" s="98"/>
      <c r="E87" s="98"/>
      <c r="F87" s="98"/>
      <c r="G87" s="64"/>
      <c r="H87" s="99">
        <v>3055000</v>
      </c>
      <c r="I87" s="121"/>
      <c r="J87" s="120">
        <v>25744</v>
      </c>
    </row>
    <row r="88" spans="2:10" ht="15">
      <c r="B88" s="100" t="s">
        <v>246</v>
      </c>
      <c r="C88" s="98"/>
      <c r="D88" s="98"/>
      <c r="E88" s="98"/>
      <c r="F88" s="98"/>
      <c r="G88" s="67"/>
      <c r="H88" s="107">
        <v>7822000</v>
      </c>
      <c r="I88" s="122"/>
      <c r="J88" s="108">
        <v>44105</v>
      </c>
    </row>
    <row r="89" spans="2:10" ht="15">
      <c r="B89" s="67" t="s">
        <v>247</v>
      </c>
      <c r="C89" s="68"/>
      <c r="D89" s="68"/>
      <c r="E89" s="68"/>
      <c r="F89" s="68"/>
      <c r="G89" s="67"/>
      <c r="H89" s="107">
        <f>+H87+H88</f>
        <v>10877000</v>
      </c>
      <c r="I89" s="122"/>
      <c r="J89" s="108">
        <f>+J87+J88</f>
        <v>69849</v>
      </c>
    </row>
    <row r="90" spans="2:10" ht="15">
      <c r="B90" s="3"/>
      <c r="C90" s="3"/>
      <c r="D90" s="3"/>
      <c r="E90" s="3"/>
      <c r="F90" s="3"/>
      <c r="G90" s="3"/>
      <c r="H90" s="36"/>
      <c r="I90" s="36"/>
      <c r="J90" s="36"/>
    </row>
    <row r="91" spans="2:10" ht="15">
      <c r="B91" s="3" t="s">
        <v>194</v>
      </c>
      <c r="C91" s="3"/>
      <c r="D91" s="3"/>
      <c r="E91" s="3"/>
      <c r="F91" s="3"/>
      <c r="G91" s="3"/>
      <c r="H91" s="3"/>
      <c r="I91" s="3"/>
      <c r="J91" s="3"/>
    </row>
    <row r="92" spans="2:10" ht="15">
      <c r="B92" s="3" t="s">
        <v>195</v>
      </c>
      <c r="C92" s="3"/>
      <c r="D92" s="3"/>
      <c r="E92" s="3"/>
      <c r="F92" s="3"/>
      <c r="G92" s="3"/>
      <c r="H92" s="3"/>
      <c r="I92" s="3"/>
      <c r="J92" s="3"/>
    </row>
    <row r="93" spans="2:10" ht="15">
      <c r="B93" s="3"/>
      <c r="C93" s="3"/>
      <c r="D93" s="3"/>
      <c r="E93" s="3"/>
      <c r="F93" s="3"/>
      <c r="G93" s="3"/>
      <c r="H93" s="3"/>
      <c r="I93" s="3"/>
      <c r="J93" s="3"/>
    </row>
    <row r="94" ht="15">
      <c r="I94" s="3"/>
    </row>
    <row r="95" spans="2:10" ht="15">
      <c r="B95" s="3"/>
      <c r="C95" s="3"/>
      <c r="D95" s="3"/>
      <c r="E95" s="3"/>
      <c r="F95" s="3"/>
      <c r="G95" s="3"/>
      <c r="H95" s="3"/>
      <c r="I95" s="3"/>
      <c r="J95" s="3"/>
    </row>
    <row r="96" spans="2:9" ht="15">
      <c r="B96" s="3"/>
      <c r="C96" s="3"/>
      <c r="D96" s="3"/>
      <c r="E96" s="3"/>
      <c r="F96" s="3"/>
      <c r="G96" s="3"/>
      <c r="H96" s="3"/>
      <c r="I96" s="3"/>
    </row>
    <row r="97" spans="2:9" ht="15">
      <c r="B97" s="3"/>
      <c r="C97" s="3"/>
      <c r="D97" s="3"/>
      <c r="E97" s="3"/>
      <c r="F97" s="3"/>
      <c r="G97" s="3"/>
      <c r="H97" s="3"/>
      <c r="I97" s="3"/>
    </row>
    <row r="98" spans="2:9" ht="15">
      <c r="B98" s="3"/>
      <c r="C98" s="3"/>
      <c r="D98" s="3"/>
      <c r="E98" s="3"/>
      <c r="F98" s="3"/>
      <c r="G98" s="3"/>
      <c r="H98" s="3"/>
      <c r="I98" s="3"/>
    </row>
    <row r="99" spans="2:9" ht="15">
      <c r="B99" s="3"/>
      <c r="C99" s="3"/>
      <c r="D99" s="3"/>
      <c r="E99" s="3"/>
      <c r="F99" s="3"/>
      <c r="G99" s="3"/>
      <c r="H99" s="3"/>
      <c r="I99" s="3"/>
    </row>
    <row r="100" spans="1:8" ht="15">
      <c r="A100" s="53" t="s">
        <v>134</v>
      </c>
      <c r="B100" s="3"/>
      <c r="C100" s="3"/>
      <c r="D100" s="3"/>
      <c r="E100" s="9"/>
      <c r="F100" s="9"/>
      <c r="G100" s="9"/>
      <c r="H100" s="9"/>
    </row>
    <row r="101" spans="1:8" ht="15">
      <c r="A101" s="54" t="str">
        <f>+A54</f>
        <v>UNAUDITED 2ND QUARTER REPORT ON CONSOLIDATED RESULTS </v>
      </c>
      <c r="B101" s="3"/>
      <c r="C101" s="3"/>
      <c r="D101" s="3"/>
      <c r="E101" s="9"/>
      <c r="F101" s="9"/>
      <c r="G101" s="9"/>
      <c r="H101" s="9"/>
    </row>
    <row r="102" spans="1:8" ht="15">
      <c r="A102" s="55" t="str">
        <f>+A55</f>
        <v>FOR THE FINANCIAL QUARTER ENDED 31 OCTOBER 2000</v>
      </c>
      <c r="B102" s="3"/>
      <c r="C102" s="3"/>
      <c r="D102" s="3"/>
      <c r="E102" s="9"/>
      <c r="F102" s="9"/>
      <c r="G102" s="9"/>
      <c r="H102" s="9"/>
    </row>
    <row r="103" spans="1:8" ht="15">
      <c r="A103" s="53" t="s">
        <v>110</v>
      </c>
      <c r="B103" s="3"/>
      <c r="C103" s="3"/>
      <c r="D103" s="3"/>
      <c r="E103" s="9"/>
      <c r="F103" s="9"/>
      <c r="G103" s="9"/>
      <c r="H103" s="9"/>
    </row>
    <row r="104" spans="1:8" ht="15">
      <c r="A104" s="3"/>
      <c r="B104" s="3"/>
      <c r="C104" s="3"/>
      <c r="D104" s="3"/>
      <c r="E104" s="9"/>
      <c r="F104" s="9"/>
      <c r="G104" s="9"/>
      <c r="H104" s="9"/>
    </row>
    <row r="105" spans="1:8" ht="15">
      <c r="A105" s="53" t="s">
        <v>103</v>
      </c>
      <c r="B105" s="3"/>
      <c r="C105" s="3"/>
      <c r="D105" s="3"/>
      <c r="E105" s="9"/>
      <c r="F105" s="9"/>
      <c r="G105" s="9"/>
      <c r="H105" s="9"/>
    </row>
    <row r="106" spans="1:8" ht="15">
      <c r="A106" s="53"/>
      <c r="B106" s="3"/>
      <c r="C106" s="3"/>
      <c r="D106" s="3"/>
      <c r="E106" s="9"/>
      <c r="F106" s="9"/>
      <c r="G106" s="9"/>
      <c r="H106" s="9"/>
    </row>
    <row r="107" spans="1:8" ht="15">
      <c r="A107" s="70">
        <v>12</v>
      </c>
      <c r="B107" s="3" t="s">
        <v>196</v>
      </c>
      <c r="C107" s="3"/>
      <c r="D107" s="3"/>
      <c r="E107" s="3"/>
      <c r="F107" s="3"/>
      <c r="G107" s="3"/>
      <c r="H107" s="3"/>
    </row>
    <row r="108" spans="2:8" ht="15">
      <c r="B108" s="3" t="s">
        <v>197</v>
      </c>
      <c r="C108" s="3"/>
      <c r="D108" s="3"/>
      <c r="E108" s="3"/>
      <c r="F108" s="3"/>
      <c r="G108" s="3"/>
      <c r="H108" s="3"/>
    </row>
    <row r="109" spans="2:8" ht="15">
      <c r="B109" s="3" t="s">
        <v>198</v>
      </c>
      <c r="C109" s="3"/>
      <c r="D109" s="3"/>
      <c r="E109" s="3"/>
      <c r="F109" s="3"/>
      <c r="G109" s="3"/>
      <c r="H109" s="3"/>
    </row>
    <row r="110" spans="1:8" ht="15">
      <c r="A110" s="53"/>
      <c r="B110" s="3"/>
      <c r="C110" s="3"/>
      <c r="D110" s="3"/>
      <c r="E110" s="9"/>
      <c r="F110" s="9"/>
      <c r="G110" s="9"/>
      <c r="H110" s="9"/>
    </row>
    <row r="111" spans="1:5" ht="15">
      <c r="A111" s="70">
        <v>13</v>
      </c>
      <c r="B111" s="3" t="s">
        <v>200</v>
      </c>
      <c r="C111" s="3"/>
      <c r="D111" s="3"/>
      <c r="E111" s="3"/>
    </row>
    <row r="112" spans="2:5" ht="15">
      <c r="B112" s="3" t="s">
        <v>205</v>
      </c>
      <c r="C112" s="3"/>
      <c r="D112" s="3"/>
      <c r="E112" s="3"/>
    </row>
    <row r="113" spans="2:5" ht="15">
      <c r="B113" s="3" t="s">
        <v>172</v>
      </c>
      <c r="C113" s="3"/>
      <c r="D113" s="3"/>
      <c r="E113" s="3"/>
    </row>
    <row r="114" spans="2:5" ht="15">
      <c r="B114" s="3" t="s">
        <v>171</v>
      </c>
      <c r="C114" s="3"/>
      <c r="D114" s="3"/>
      <c r="E114" s="3"/>
    </row>
    <row r="116" spans="1:6" ht="15">
      <c r="A116" s="11" t="s">
        <v>104</v>
      </c>
      <c r="B116" s="23" t="s">
        <v>159</v>
      </c>
      <c r="C116" s="9"/>
      <c r="D116" s="9"/>
      <c r="E116" s="9"/>
      <c r="F116" s="9"/>
    </row>
    <row r="117" spans="1:6" ht="15">
      <c r="A117" s="11"/>
      <c r="B117" s="11" t="s">
        <v>199</v>
      </c>
      <c r="C117" s="9"/>
      <c r="D117" s="9"/>
      <c r="E117" s="9"/>
      <c r="F117" s="9"/>
    </row>
    <row r="119" spans="1:10" ht="15">
      <c r="A119" s="11" t="s">
        <v>105</v>
      </c>
      <c r="B119" s="3" t="s">
        <v>155</v>
      </c>
      <c r="C119" s="3"/>
      <c r="D119" s="3"/>
      <c r="E119" s="3"/>
      <c r="F119" s="3"/>
      <c r="G119" s="3"/>
      <c r="H119" s="3"/>
      <c r="I119" s="3"/>
      <c r="J119" s="3"/>
    </row>
    <row r="120" spans="1:10" ht="15">
      <c r="A120" s="11"/>
      <c r="B120" s="19" t="s">
        <v>121</v>
      </c>
      <c r="C120" s="3"/>
      <c r="D120" s="3"/>
      <c r="E120" s="3"/>
      <c r="F120" s="3"/>
      <c r="G120" s="3"/>
      <c r="H120" s="3"/>
      <c r="I120" s="3"/>
      <c r="J120" s="3"/>
    </row>
    <row r="121" spans="1:10" ht="15">
      <c r="A121" s="9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5">
      <c r="A122" s="11" t="s">
        <v>106</v>
      </c>
      <c r="B122" s="11" t="s">
        <v>201</v>
      </c>
      <c r="C122" s="9"/>
      <c r="D122" s="9"/>
      <c r="E122" s="9"/>
      <c r="F122" s="9"/>
      <c r="G122" s="9"/>
      <c r="H122" s="9"/>
      <c r="I122" s="9"/>
      <c r="J122" s="9"/>
    </row>
    <row r="123" spans="1:10" ht="15">
      <c r="A123" s="9"/>
      <c r="B123" s="9" t="s">
        <v>145</v>
      </c>
      <c r="C123" s="9"/>
      <c r="D123" s="9"/>
      <c r="E123" s="9"/>
      <c r="F123" s="9"/>
      <c r="G123" s="9"/>
      <c r="H123" s="9"/>
      <c r="I123" s="9"/>
      <c r="J123" s="9"/>
    </row>
    <row r="124" spans="1:10" ht="15">
      <c r="A124" s="9"/>
      <c r="B124" s="9"/>
      <c r="C124" s="9"/>
      <c r="D124" s="9"/>
      <c r="E124" s="9"/>
      <c r="F124" s="9"/>
      <c r="G124" s="9"/>
      <c r="H124" s="24" t="s">
        <v>156</v>
      </c>
      <c r="I124" s="9"/>
      <c r="J124" s="24" t="s">
        <v>107</v>
      </c>
    </row>
    <row r="125" spans="1:10" ht="15">
      <c r="A125" s="9"/>
      <c r="B125" s="9"/>
      <c r="C125" s="9"/>
      <c r="D125" s="9"/>
      <c r="E125" s="9"/>
      <c r="F125" s="41" t="s">
        <v>20</v>
      </c>
      <c r="G125" s="42"/>
      <c r="H125" s="41" t="s">
        <v>108</v>
      </c>
      <c r="I125" s="42"/>
      <c r="J125" s="41" t="s">
        <v>109</v>
      </c>
    </row>
    <row r="126" spans="1:10" ht="15">
      <c r="A126" s="9"/>
      <c r="B126" s="9"/>
      <c r="C126" s="9"/>
      <c r="D126" s="9"/>
      <c r="E126" s="9"/>
      <c r="F126" s="24" t="s">
        <v>17</v>
      </c>
      <c r="G126" s="9"/>
      <c r="H126" s="24" t="s">
        <v>17</v>
      </c>
      <c r="I126" s="9"/>
      <c r="J126" s="24" t="s">
        <v>17</v>
      </c>
    </row>
    <row r="127" spans="1:10" ht="15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 ht="15">
      <c r="A128" s="9"/>
      <c r="B128" s="11" t="s">
        <v>160</v>
      </c>
      <c r="C128" s="9"/>
      <c r="D128" s="9"/>
      <c r="E128" s="9"/>
      <c r="F128" s="30">
        <v>1104263</v>
      </c>
      <c r="G128" s="27"/>
      <c r="H128" s="30">
        <v>195773</v>
      </c>
      <c r="I128" s="27"/>
      <c r="J128" s="30">
        <v>1024146</v>
      </c>
    </row>
    <row r="129" spans="1:10" ht="15">
      <c r="A129" s="9"/>
      <c r="B129" s="11" t="s">
        <v>122</v>
      </c>
      <c r="C129" s="9"/>
      <c r="D129" s="9"/>
      <c r="E129" s="9"/>
      <c r="F129" s="31">
        <f>14338+33037</f>
        <v>47375</v>
      </c>
      <c r="G129" s="27"/>
      <c r="H129" s="30">
        <f>3294+17902-3906-3249</f>
        <v>14041</v>
      </c>
      <c r="I129" s="27"/>
      <c r="J129" s="30">
        <f>81991+800351+48801</f>
        <v>931143</v>
      </c>
    </row>
    <row r="130" spans="1:10" ht="15">
      <c r="A130" s="9"/>
      <c r="B130" s="11" t="s">
        <v>158</v>
      </c>
      <c r="C130" s="9"/>
      <c r="D130" s="9"/>
      <c r="E130" s="9"/>
      <c r="F130" s="30">
        <v>0</v>
      </c>
      <c r="G130" s="27"/>
      <c r="H130" s="30">
        <v>-3</v>
      </c>
      <c r="I130" s="27"/>
      <c r="J130" s="26">
        <v>1205</v>
      </c>
    </row>
    <row r="131" spans="1:10" ht="15.75" thickBot="1">
      <c r="A131" s="9"/>
      <c r="B131" s="9"/>
      <c r="C131" s="9"/>
      <c r="D131" s="9"/>
      <c r="E131" s="9"/>
      <c r="F131" s="94">
        <f>SUM(F128:F130)</f>
        <v>1151638</v>
      </c>
      <c r="G131" s="27"/>
      <c r="H131" s="94">
        <f>SUM(H128:H130)</f>
        <v>209811</v>
      </c>
      <c r="I131" s="27"/>
      <c r="J131" s="94">
        <f>SUM(J128:J130)</f>
        <v>1956494</v>
      </c>
    </row>
    <row r="132" spans="1:10" ht="15.75" thickTop="1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">
      <c r="A133" s="9"/>
      <c r="B133" s="9" t="s">
        <v>174</v>
      </c>
      <c r="C133" s="9"/>
      <c r="D133" s="9"/>
      <c r="E133" s="9"/>
      <c r="F133" s="9"/>
      <c r="G133" s="9"/>
      <c r="H133" s="9"/>
      <c r="I133" s="9"/>
      <c r="J133" s="9"/>
    </row>
    <row r="134" spans="1:10" ht="15">
      <c r="A134" s="9"/>
      <c r="B134" s="9" t="s">
        <v>173</v>
      </c>
      <c r="C134" s="9"/>
      <c r="D134" s="9"/>
      <c r="E134" s="9"/>
      <c r="F134" s="9"/>
      <c r="G134" s="9"/>
      <c r="H134" s="9"/>
      <c r="I134" s="9"/>
      <c r="J134" s="9"/>
    </row>
    <row r="135" spans="1:10" ht="15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>
      <c r="A136" s="9"/>
      <c r="B136" s="9" t="s">
        <v>175</v>
      </c>
      <c r="C136" s="9"/>
      <c r="D136" s="9"/>
      <c r="E136" s="9"/>
      <c r="F136" s="27">
        <f>1095363+13432+906</f>
        <v>1109701</v>
      </c>
      <c r="G136" s="27"/>
      <c r="H136" s="27">
        <f>196712-2876+193335+3353+11-2-5-5-2-63-44-180228-3</f>
        <v>210183</v>
      </c>
      <c r="I136" s="27"/>
      <c r="J136" s="27">
        <f>701279+985529+17788+13824+215+8+1+2582+47799</f>
        <v>1769025</v>
      </c>
    </row>
    <row r="137" spans="1:10" ht="15">
      <c r="A137" s="9"/>
      <c r="B137" s="11" t="s">
        <v>176</v>
      </c>
      <c r="C137" s="6"/>
      <c r="D137" s="6"/>
      <c r="E137" s="6"/>
      <c r="F137" s="96">
        <f>+F131-F136</f>
        <v>41937</v>
      </c>
      <c r="H137" s="96">
        <f>+H131-H136</f>
        <v>-372</v>
      </c>
      <c r="J137" s="96">
        <f>+J131-J136</f>
        <v>187469</v>
      </c>
    </row>
    <row r="138" spans="1:10" ht="15.75" thickBot="1">
      <c r="A138" s="9"/>
      <c r="B138" s="11"/>
      <c r="C138" s="6"/>
      <c r="D138" s="6"/>
      <c r="E138" s="6"/>
      <c r="F138" s="97">
        <f>+F136+F137</f>
        <v>1151638</v>
      </c>
      <c r="H138" s="97">
        <f>+H136+H137</f>
        <v>209811</v>
      </c>
      <c r="J138" s="97">
        <f>+J136+J137</f>
        <v>1956494</v>
      </c>
    </row>
    <row r="139" spans="1:10" ht="15.75" thickTop="1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7:11" ht="15">
      <c r="G140" s="3"/>
      <c r="H140" s="3"/>
      <c r="I140" s="3"/>
      <c r="J140" s="3"/>
      <c r="K140" s="3"/>
    </row>
    <row r="141" spans="7:11" ht="15">
      <c r="G141" s="3"/>
      <c r="H141" s="3"/>
      <c r="I141" s="3"/>
      <c r="J141" s="3"/>
      <c r="K141" s="3"/>
    </row>
    <row r="142" spans="7:11" ht="15">
      <c r="G142" s="3"/>
      <c r="H142" s="3"/>
      <c r="I142" s="3"/>
      <c r="J142" s="3"/>
      <c r="K142" s="3"/>
    </row>
    <row r="143" spans="2:11" ht="1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6" spans="2:11" ht="1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0" ht="15">
      <c r="A148" s="53" t="s">
        <v>134</v>
      </c>
      <c r="B148" s="3"/>
      <c r="C148" s="3"/>
      <c r="D148" s="3"/>
      <c r="E148" s="9"/>
      <c r="F148" s="9"/>
      <c r="G148" s="9"/>
      <c r="H148" s="9"/>
      <c r="I148" s="9"/>
      <c r="J148" s="9"/>
    </row>
    <row r="149" spans="1:10" ht="15">
      <c r="A149" s="54" t="str">
        <f>+A101</f>
        <v>UNAUDITED 2ND QUARTER REPORT ON CONSOLIDATED RESULTS </v>
      </c>
      <c r="B149" s="3"/>
      <c r="C149" s="3"/>
      <c r="D149" s="3"/>
      <c r="E149" s="9"/>
      <c r="F149" s="9"/>
      <c r="G149" s="9"/>
      <c r="H149" s="9"/>
      <c r="I149" s="9"/>
      <c r="J149" s="9"/>
    </row>
    <row r="150" spans="1:10" ht="15">
      <c r="A150" s="55" t="str">
        <f>+A102</f>
        <v>FOR THE FINANCIAL QUARTER ENDED 31 OCTOBER 2000</v>
      </c>
      <c r="B150" s="3"/>
      <c r="C150" s="3"/>
      <c r="D150" s="3"/>
      <c r="E150" s="9"/>
      <c r="F150" s="9"/>
      <c r="G150" s="9"/>
      <c r="H150" s="9"/>
      <c r="I150" s="9"/>
      <c r="J150" s="9"/>
    </row>
    <row r="151" spans="1:10" ht="15">
      <c r="A151" s="53" t="s">
        <v>123</v>
      </c>
      <c r="B151" s="3"/>
      <c r="C151" s="3"/>
      <c r="D151" s="3"/>
      <c r="E151" s="9"/>
      <c r="F151" s="9"/>
      <c r="G151" s="9"/>
      <c r="H151" s="9"/>
      <c r="I151" s="9"/>
      <c r="J151" s="9"/>
    </row>
    <row r="152" spans="1:10" ht="15">
      <c r="A152" s="3"/>
      <c r="B152" s="3"/>
      <c r="C152" s="3"/>
      <c r="D152" s="3"/>
      <c r="E152" s="9"/>
      <c r="F152" s="9"/>
      <c r="G152" s="9"/>
      <c r="H152" s="9"/>
      <c r="I152" s="9"/>
      <c r="J152" s="9"/>
    </row>
    <row r="153" spans="1:10" ht="15">
      <c r="A153" s="53" t="s">
        <v>103</v>
      </c>
      <c r="B153" s="3"/>
      <c r="C153" s="3"/>
      <c r="D153" s="3"/>
      <c r="E153" s="9"/>
      <c r="F153" s="9"/>
      <c r="G153" s="9"/>
      <c r="H153" s="9"/>
      <c r="I153" s="6"/>
      <c r="J153" s="6"/>
    </row>
    <row r="154" spans="1:10" ht="15">
      <c r="A154" s="53"/>
      <c r="B154" s="3"/>
      <c r="C154" s="3"/>
      <c r="D154" s="3"/>
      <c r="E154" s="9"/>
      <c r="F154" s="9"/>
      <c r="G154" s="9"/>
      <c r="H154" s="9"/>
      <c r="I154" s="6"/>
      <c r="J154" s="6"/>
    </row>
    <row r="155" spans="1:10" ht="15">
      <c r="A155" s="70">
        <v>17</v>
      </c>
      <c r="B155" s="3" t="s">
        <v>216</v>
      </c>
      <c r="C155" s="3"/>
      <c r="D155" s="3"/>
      <c r="E155" s="3"/>
      <c r="F155" s="3"/>
      <c r="G155" s="9"/>
      <c r="H155" s="9"/>
      <c r="I155" s="6"/>
      <c r="J155" s="6"/>
    </row>
    <row r="156" spans="1:10" ht="15">
      <c r="A156" s="70"/>
      <c r="B156" s="3" t="s">
        <v>217</v>
      </c>
      <c r="C156" s="3"/>
      <c r="D156" s="3"/>
      <c r="E156" s="3"/>
      <c r="F156" s="3"/>
      <c r="G156" s="9"/>
      <c r="H156" s="9"/>
      <c r="I156" s="6"/>
      <c r="J156" s="6"/>
    </row>
    <row r="157" spans="2:10" ht="15">
      <c r="B157" s="3" t="s">
        <v>218</v>
      </c>
      <c r="C157" s="3"/>
      <c r="D157" s="3"/>
      <c r="E157" s="3"/>
      <c r="F157" s="3"/>
      <c r="G157" s="9"/>
      <c r="H157" s="9"/>
      <c r="I157" s="6"/>
      <c r="J157" s="6"/>
    </row>
    <row r="158" spans="2:10" ht="15">
      <c r="B158" s="3" t="s">
        <v>219</v>
      </c>
      <c r="C158" s="3"/>
      <c r="D158" s="3"/>
      <c r="E158" s="3"/>
      <c r="F158" s="3"/>
      <c r="G158" s="9"/>
      <c r="H158" s="9"/>
      <c r="I158" s="6"/>
      <c r="J158" s="6"/>
    </row>
    <row r="159" spans="2:10" ht="15">
      <c r="B159" s="3" t="s">
        <v>220</v>
      </c>
      <c r="C159" s="3"/>
      <c r="D159" s="3"/>
      <c r="E159" s="3"/>
      <c r="F159" s="3"/>
      <c r="G159" s="9"/>
      <c r="H159" s="9"/>
      <c r="I159" s="6"/>
      <c r="J159" s="6"/>
    </row>
    <row r="160" spans="2:10" ht="15">
      <c r="B160" s="3" t="s">
        <v>221</v>
      </c>
      <c r="C160" s="3"/>
      <c r="D160" s="3"/>
      <c r="E160" s="3"/>
      <c r="F160" s="3"/>
      <c r="G160" s="9"/>
      <c r="H160" s="9"/>
      <c r="I160" s="6"/>
      <c r="J160" s="6"/>
    </row>
    <row r="161" spans="2:10" ht="15">
      <c r="B161" s="3" t="s">
        <v>222</v>
      </c>
      <c r="C161" s="3"/>
      <c r="D161" s="3"/>
      <c r="E161" s="3"/>
      <c r="F161" s="3"/>
      <c r="G161" s="9"/>
      <c r="H161" s="9"/>
      <c r="I161" s="6"/>
      <c r="J161" s="6"/>
    </row>
    <row r="162" spans="1:10" ht="15">
      <c r="A162" s="53"/>
      <c r="B162" s="3"/>
      <c r="C162" s="3"/>
      <c r="D162" s="3"/>
      <c r="E162" s="9"/>
      <c r="F162" s="9"/>
      <c r="G162" s="9"/>
      <c r="H162" s="9"/>
      <c r="I162" s="6"/>
      <c r="J162" s="6"/>
    </row>
    <row r="163" spans="1:14" ht="15">
      <c r="A163" s="70">
        <v>18</v>
      </c>
      <c r="B163" s="3" t="s">
        <v>223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 t="s">
        <v>224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 t="s">
        <v>225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 t="s">
        <v>253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 t="s">
        <v>248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 t="s">
        <v>203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 t="s">
        <v>255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 t="s">
        <v>254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53"/>
      <c r="B172" s="3"/>
      <c r="C172" s="3"/>
      <c r="D172" s="3"/>
      <c r="E172" s="3"/>
      <c r="F172" s="3"/>
      <c r="G172" s="3"/>
      <c r="H172" s="3"/>
      <c r="I172" s="2"/>
      <c r="J172" s="2"/>
      <c r="K172" s="3"/>
      <c r="L172" s="3"/>
      <c r="M172" s="3"/>
      <c r="N172" s="3"/>
    </row>
    <row r="173" spans="1:11" ht="15">
      <c r="A173" s="11" t="s">
        <v>111</v>
      </c>
      <c r="B173" s="3" t="s">
        <v>167</v>
      </c>
      <c r="C173" s="2"/>
      <c r="D173" s="2"/>
      <c r="E173" s="2"/>
      <c r="F173" s="2"/>
      <c r="G173" s="2"/>
      <c r="H173" s="2"/>
      <c r="I173" s="2"/>
      <c r="J173" s="2"/>
      <c r="K173" s="3"/>
    </row>
    <row r="174" spans="1:11" ht="15">
      <c r="A174" s="9"/>
      <c r="B174" s="3" t="s">
        <v>229</v>
      </c>
      <c r="C174" s="2"/>
      <c r="D174" s="2"/>
      <c r="E174" s="2"/>
      <c r="F174" s="2"/>
      <c r="G174" s="2"/>
      <c r="H174" s="2"/>
      <c r="I174" s="2"/>
      <c r="J174" s="2"/>
      <c r="K174" s="3"/>
    </row>
    <row r="175" spans="1:11" ht="15">
      <c r="A175" s="9"/>
      <c r="B175" s="3" t="s">
        <v>230</v>
      </c>
      <c r="C175" s="2"/>
      <c r="D175" s="2"/>
      <c r="E175" s="2"/>
      <c r="F175" s="2"/>
      <c r="G175" s="2"/>
      <c r="H175" s="2"/>
      <c r="I175" s="2"/>
      <c r="J175" s="2"/>
      <c r="K175" s="3"/>
    </row>
    <row r="176" spans="1:11" ht="12" customHeight="1">
      <c r="A176" s="9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0" ht="15">
      <c r="A177" s="11" t="s">
        <v>112</v>
      </c>
      <c r="B177" s="11" t="s">
        <v>168</v>
      </c>
      <c r="C177" s="9"/>
      <c r="D177" s="9"/>
      <c r="E177" s="9"/>
      <c r="F177" s="9"/>
      <c r="G177" s="9"/>
      <c r="H177" s="9"/>
      <c r="I177" s="9"/>
      <c r="J177" s="9"/>
    </row>
    <row r="178" spans="1:10" ht="15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5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ht="15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ht="15">
      <c r="A181" s="9"/>
      <c r="B181" s="9"/>
      <c r="C181" s="9"/>
      <c r="D181" s="9"/>
      <c r="E181" s="9"/>
      <c r="F181" s="9"/>
      <c r="G181" s="9"/>
      <c r="H181" s="9"/>
      <c r="I181" s="9"/>
      <c r="J181" s="9"/>
    </row>
    <row r="182" spans="1:10" ht="15">
      <c r="A182" s="9"/>
      <c r="B182" s="9"/>
      <c r="C182" s="9"/>
      <c r="D182" s="9"/>
      <c r="E182" s="9"/>
      <c r="F182" s="9"/>
      <c r="G182" s="9"/>
      <c r="H182" s="9"/>
      <c r="I182" s="9"/>
      <c r="J182" s="9"/>
    </row>
    <row r="183" spans="1:10" ht="15">
      <c r="A183" s="9"/>
      <c r="B183" s="9"/>
      <c r="C183" s="9"/>
      <c r="D183" s="9"/>
      <c r="E183" s="9"/>
      <c r="F183" s="9"/>
      <c r="G183" s="9"/>
      <c r="H183" s="9"/>
      <c r="I183" s="9"/>
      <c r="J183" s="9"/>
    </row>
    <row r="184" spans="1:10" ht="15">
      <c r="A184" s="9"/>
      <c r="B184" s="9"/>
      <c r="C184" s="9"/>
      <c r="D184" s="9"/>
      <c r="E184" s="9"/>
      <c r="F184" s="9"/>
      <c r="G184" s="9"/>
      <c r="H184" s="9"/>
      <c r="I184" s="9"/>
      <c r="J184" s="9"/>
    </row>
    <row r="185" spans="1:10" ht="15">
      <c r="A185" s="9"/>
      <c r="B185" s="9"/>
      <c r="C185" s="9"/>
      <c r="D185" s="9"/>
      <c r="E185" s="9"/>
      <c r="F185" s="9"/>
      <c r="G185" s="9"/>
      <c r="H185" s="9"/>
      <c r="I185" s="9"/>
      <c r="J185" s="9"/>
    </row>
    <row r="186" spans="1:10" ht="15">
      <c r="A186" s="9"/>
      <c r="B186" s="9"/>
      <c r="C186" s="9"/>
      <c r="D186" s="9"/>
      <c r="E186" s="9"/>
      <c r="F186" s="9"/>
      <c r="G186" s="9"/>
      <c r="H186" s="9"/>
      <c r="I186" s="9"/>
      <c r="J186" s="9"/>
    </row>
    <row r="187" spans="1:10" ht="15">
      <c r="A187" s="9"/>
      <c r="B187" s="9"/>
      <c r="C187" s="9"/>
      <c r="D187" s="9"/>
      <c r="E187" s="9"/>
      <c r="F187" s="9"/>
      <c r="G187" s="9"/>
      <c r="H187" s="9"/>
      <c r="I187" s="9"/>
      <c r="J187" s="9"/>
    </row>
    <row r="188" spans="1:10" ht="15">
      <c r="A188" s="9"/>
      <c r="B188" s="9"/>
      <c r="C188" s="9"/>
      <c r="D188" s="9"/>
      <c r="E188" s="9"/>
      <c r="F188" s="9"/>
      <c r="G188" s="9"/>
      <c r="H188" s="9"/>
      <c r="I188" s="9"/>
      <c r="J188" s="9"/>
    </row>
    <row r="189" spans="1:10" ht="15">
      <c r="A189" s="9"/>
      <c r="B189" s="9"/>
      <c r="C189" s="9"/>
      <c r="D189" s="9"/>
      <c r="E189" s="9"/>
      <c r="F189" s="9"/>
      <c r="G189" s="9"/>
      <c r="H189" s="9"/>
      <c r="I189" s="9"/>
      <c r="J189" s="9"/>
    </row>
    <row r="190" spans="1:10" ht="15">
      <c r="A190" s="9"/>
      <c r="B190" s="9"/>
      <c r="C190" s="9"/>
      <c r="D190" s="9"/>
      <c r="E190" s="9"/>
      <c r="F190" s="9"/>
      <c r="G190" s="9"/>
      <c r="H190" s="9"/>
      <c r="I190" s="9"/>
      <c r="J190" s="9"/>
    </row>
    <row r="191" spans="1:10" ht="15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ht="1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ht="1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ht="15">
      <c r="A194" s="9"/>
      <c r="B194" s="9"/>
      <c r="C194" s="9"/>
      <c r="D194" s="9"/>
      <c r="E194" s="9"/>
      <c r="F194" s="9"/>
      <c r="G194" s="9"/>
      <c r="H194" s="9"/>
      <c r="I194" s="9"/>
      <c r="J194" s="9"/>
    </row>
    <row r="195" spans="1:10" ht="15">
      <c r="A195" s="9"/>
      <c r="B195" s="9"/>
      <c r="C195" s="9"/>
      <c r="D195" s="9"/>
      <c r="E195" s="9"/>
      <c r="F195" s="9"/>
      <c r="G195" s="9"/>
      <c r="H195" s="9"/>
      <c r="I195" s="9"/>
      <c r="J195" s="9"/>
    </row>
    <row r="196" spans="1:10" ht="15">
      <c r="A196" s="118" t="str">
        <f>+A148</f>
        <v>BERJAYA SPORTS TOTO BERHAD</v>
      </c>
      <c r="B196" s="118"/>
      <c r="C196" s="118"/>
      <c r="D196" s="118"/>
      <c r="E196" s="9"/>
      <c r="F196" s="9"/>
      <c r="G196" s="9"/>
      <c r="H196" s="9"/>
      <c r="I196" s="9"/>
      <c r="J196" s="9"/>
    </row>
    <row r="197" spans="1:10" ht="15">
      <c r="A197" s="118" t="str">
        <f>+A149</f>
        <v>UNAUDITED 2ND QUARTER REPORT ON CONSOLIDATED RESULTS </v>
      </c>
      <c r="B197" s="118"/>
      <c r="C197" s="118"/>
      <c r="D197" s="118"/>
      <c r="E197" s="9"/>
      <c r="F197" s="9"/>
      <c r="G197" s="9"/>
      <c r="H197" s="9"/>
      <c r="I197" s="9"/>
      <c r="J197" s="9"/>
    </row>
    <row r="198" spans="1:10" ht="15">
      <c r="A198" s="119" t="str">
        <f>+A150</f>
        <v>FOR THE FINANCIAL QUARTER ENDED 31 OCTOBER 2000</v>
      </c>
      <c r="B198" s="118"/>
      <c r="C198" s="118"/>
      <c r="D198" s="118"/>
      <c r="E198" s="9"/>
      <c r="F198" s="9"/>
      <c r="G198" s="9"/>
      <c r="H198" s="9"/>
      <c r="I198" s="9"/>
      <c r="J198" s="9"/>
    </row>
    <row r="199" spans="1:10" ht="15">
      <c r="A199" s="53" t="s">
        <v>228</v>
      </c>
      <c r="B199" s="118"/>
      <c r="C199" s="118"/>
      <c r="D199" s="118"/>
      <c r="E199" s="9"/>
      <c r="F199" s="9"/>
      <c r="G199" s="9"/>
      <c r="H199" s="9"/>
      <c r="I199" s="9"/>
      <c r="J199" s="9"/>
    </row>
    <row r="200" spans="1:10" ht="15">
      <c r="A200" s="53"/>
      <c r="B200" s="118"/>
      <c r="C200" s="118"/>
      <c r="D200" s="118"/>
      <c r="E200" s="9"/>
      <c r="F200" s="9"/>
      <c r="G200" s="9"/>
      <c r="H200" s="9"/>
      <c r="I200" s="9"/>
      <c r="J200" s="9"/>
    </row>
    <row r="201" spans="1:10" ht="15">
      <c r="A201" s="53" t="s">
        <v>103</v>
      </c>
      <c r="B201" s="118"/>
      <c r="C201" s="118"/>
      <c r="D201" s="118"/>
      <c r="E201" s="9"/>
      <c r="F201" s="9"/>
      <c r="G201" s="9"/>
      <c r="H201" s="9"/>
      <c r="I201" s="9"/>
      <c r="J201" s="9"/>
    </row>
    <row r="202" spans="1:10" ht="15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3" spans="1:10" ht="15">
      <c r="A203" s="50">
        <v>21</v>
      </c>
      <c r="B203" s="3" t="s">
        <v>226</v>
      </c>
      <c r="C203" s="3"/>
      <c r="D203" s="3"/>
      <c r="E203" s="3"/>
      <c r="F203" s="3"/>
      <c r="G203" s="3"/>
      <c r="H203" s="3"/>
      <c r="I203" s="3"/>
      <c r="J203" s="3"/>
    </row>
    <row r="204" spans="1:10" ht="15">
      <c r="A204" s="9"/>
      <c r="B204" s="3" t="s">
        <v>231</v>
      </c>
      <c r="C204" s="3"/>
      <c r="D204" s="3"/>
      <c r="E204" s="3"/>
      <c r="F204" s="3"/>
      <c r="G204" s="3"/>
      <c r="H204" s="3"/>
      <c r="I204" s="3"/>
      <c r="J204" s="3"/>
    </row>
    <row r="205" spans="1:10" ht="15">
      <c r="A205" s="9"/>
      <c r="B205" s="3" t="s">
        <v>249</v>
      </c>
      <c r="C205" s="3"/>
      <c r="D205" s="3"/>
      <c r="E205" s="3"/>
      <c r="F205" s="3"/>
      <c r="G205" s="3"/>
      <c r="H205" s="3"/>
      <c r="I205" s="3"/>
      <c r="J205" s="3"/>
    </row>
    <row r="206" spans="1:10" ht="15">
      <c r="A206" s="9"/>
      <c r="B206" s="3" t="s">
        <v>250</v>
      </c>
      <c r="C206" s="3"/>
      <c r="D206" s="3"/>
      <c r="E206" s="3"/>
      <c r="F206" s="3"/>
      <c r="G206" s="3"/>
      <c r="H206" s="3"/>
      <c r="I206" s="3"/>
      <c r="J206" s="3"/>
    </row>
    <row r="207" spans="1:10" ht="15">
      <c r="A207" s="9"/>
      <c r="B207" s="3" t="s">
        <v>227</v>
      </c>
      <c r="C207" s="3"/>
      <c r="D207" s="3"/>
      <c r="E207" s="3"/>
      <c r="F207" s="3"/>
      <c r="G207" s="3"/>
      <c r="H207" s="3"/>
      <c r="I207" s="3"/>
      <c r="J207" s="3"/>
    </row>
    <row r="208" spans="1:10" ht="15">
      <c r="A208" s="9"/>
      <c r="B208" s="3" t="s">
        <v>202</v>
      </c>
      <c r="C208" s="3"/>
      <c r="D208" s="3"/>
      <c r="E208" s="3"/>
      <c r="F208" s="3"/>
      <c r="G208" s="3"/>
      <c r="H208" s="3"/>
      <c r="I208" s="3"/>
      <c r="J208" s="3"/>
    </row>
    <row r="209" spans="1:10" ht="15">
      <c r="A209" s="9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5">
      <c r="A210" s="9"/>
      <c r="B210" s="3" t="s">
        <v>179</v>
      </c>
      <c r="C210" s="3"/>
      <c r="D210" s="3"/>
      <c r="E210" s="3"/>
      <c r="F210" s="3"/>
      <c r="G210" s="3"/>
      <c r="H210" s="3"/>
      <c r="I210" s="3"/>
      <c r="J210" s="3"/>
    </row>
    <row r="211" spans="1:10" ht="15">
      <c r="A211" s="9"/>
      <c r="B211" s="3" t="s">
        <v>180</v>
      </c>
      <c r="C211" s="3" t="s">
        <v>251</v>
      </c>
      <c r="D211" s="3"/>
      <c r="E211" s="3"/>
      <c r="F211" s="3"/>
      <c r="G211" s="3"/>
      <c r="H211" s="3"/>
      <c r="I211" s="3"/>
      <c r="J211" s="3"/>
    </row>
    <row r="212" spans="1:10" ht="15">
      <c r="A212" s="9"/>
      <c r="B212" s="3"/>
      <c r="C212" s="3" t="s">
        <v>252</v>
      </c>
      <c r="D212" s="3"/>
      <c r="E212" s="3"/>
      <c r="F212" s="3"/>
      <c r="G212" s="3"/>
      <c r="H212" s="3"/>
      <c r="I212" s="3"/>
      <c r="J212" s="3"/>
    </row>
    <row r="213" spans="1:10" ht="12" customHeight="1">
      <c r="A213" s="9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5">
      <c r="A214" s="9"/>
      <c r="B214" s="3" t="s">
        <v>181</v>
      </c>
      <c r="C214" s="3" t="s">
        <v>182</v>
      </c>
      <c r="D214" s="3"/>
      <c r="E214" s="3"/>
      <c r="F214" s="3"/>
      <c r="G214" s="3"/>
      <c r="H214" s="3"/>
      <c r="I214" s="3"/>
      <c r="J214" s="3"/>
    </row>
    <row r="215" spans="1:10" ht="15">
      <c r="A215" s="9"/>
      <c r="B215" s="3"/>
      <c r="C215" s="3" t="s">
        <v>183</v>
      </c>
      <c r="D215" s="3"/>
      <c r="E215" s="3"/>
      <c r="F215" s="3"/>
      <c r="G215" s="3"/>
      <c r="H215" s="3"/>
      <c r="I215" s="3"/>
      <c r="J215" s="3"/>
    </row>
    <row r="216" spans="1:10" ht="7.5" customHeight="1">
      <c r="A216" s="9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5">
      <c r="A217" s="9"/>
      <c r="B217" s="3"/>
      <c r="C217" s="3"/>
      <c r="D217" s="3"/>
      <c r="E217" s="3"/>
      <c r="F217" s="3"/>
      <c r="G217" s="3"/>
      <c r="H217" s="3"/>
      <c r="I217" s="3"/>
      <c r="J217" s="3"/>
    </row>
    <row r="218" spans="1:9" ht="15">
      <c r="A218" s="11" t="s">
        <v>113</v>
      </c>
      <c r="B218" s="9"/>
      <c r="C218" s="9"/>
      <c r="D218" s="9"/>
      <c r="E218" s="3"/>
      <c r="F218" s="3"/>
      <c r="G218" s="3"/>
      <c r="H218" s="3"/>
      <c r="I218" s="3"/>
    </row>
    <row r="219" spans="2:9" ht="15">
      <c r="B219" s="9"/>
      <c r="C219" s="9"/>
      <c r="D219" s="9"/>
      <c r="E219" s="3"/>
      <c r="F219" s="3"/>
      <c r="G219" s="3"/>
      <c r="H219" s="3"/>
      <c r="I219" s="3"/>
    </row>
    <row r="220" spans="1:9" ht="15">
      <c r="A220" s="9"/>
      <c r="B220" s="9"/>
      <c r="C220" s="9"/>
      <c r="D220" s="9"/>
      <c r="E220" s="3"/>
      <c r="F220" s="3"/>
      <c r="G220" s="3"/>
      <c r="H220" s="3"/>
      <c r="I220" s="3"/>
    </row>
    <row r="221" spans="1:9" ht="12" customHeight="1">
      <c r="A221" s="9"/>
      <c r="B221" s="9"/>
      <c r="C221" s="9"/>
      <c r="D221" s="9"/>
      <c r="E221" s="3"/>
      <c r="F221" s="3"/>
      <c r="G221" s="3"/>
      <c r="H221" s="3"/>
      <c r="I221" s="3"/>
    </row>
    <row r="222" spans="1:9" ht="15">
      <c r="A222" s="53" t="s">
        <v>114</v>
      </c>
      <c r="B222" s="9"/>
      <c r="C222" s="9"/>
      <c r="D222" s="9"/>
      <c r="E222" s="3"/>
      <c r="F222" s="3"/>
      <c r="G222" s="3"/>
      <c r="H222" s="3"/>
      <c r="I222" s="3"/>
    </row>
    <row r="223" spans="1:4" ht="15">
      <c r="A223" s="11" t="s">
        <v>115</v>
      </c>
      <c r="B223" s="9"/>
      <c r="C223" s="9"/>
      <c r="D223" s="9"/>
    </row>
    <row r="224" ht="9.75" customHeight="1"/>
    <row r="225" ht="12.75">
      <c r="A225" t="s">
        <v>131</v>
      </c>
    </row>
    <row r="228" ht="12.75">
      <c r="G228" t="s">
        <v>129</v>
      </c>
    </row>
    <row r="231" ht="15">
      <c r="C231" s="9"/>
    </row>
  </sheetData>
  <mergeCells count="7">
    <mergeCell ref="D75:F75"/>
    <mergeCell ref="I76:J76"/>
    <mergeCell ref="G76:H76"/>
    <mergeCell ref="G86:H86"/>
    <mergeCell ref="I85:J85"/>
    <mergeCell ref="I86:J86"/>
    <mergeCell ref="I75:J75"/>
  </mergeCells>
  <printOptions/>
  <pageMargins left="0.6" right="0.3" top="0.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7"/>
  <sheetViews>
    <sheetView tabSelected="1" workbookViewId="0" topLeftCell="F1">
      <selection activeCell="I5" sqref="I5"/>
    </sheetView>
  </sheetViews>
  <sheetFormatPr defaultColWidth="9.33203125" defaultRowHeight="12.75"/>
  <cols>
    <col min="1" max="1" width="1.66796875" style="0" customWidth="1"/>
    <col min="2" max="2" width="3.33203125" style="0" customWidth="1"/>
    <col min="3" max="3" width="12.5" style="0" customWidth="1"/>
    <col min="4" max="4" width="11.33203125" style="0" customWidth="1"/>
    <col min="5" max="5" width="14.83203125" style="0" customWidth="1"/>
    <col min="6" max="6" width="15" style="0" customWidth="1"/>
    <col min="7" max="7" width="16" style="0" customWidth="1"/>
    <col min="8" max="8" width="1.171875" style="0" customWidth="1"/>
    <col min="9" max="9" width="11.5" style="0" customWidth="1"/>
    <col min="10" max="10" width="1.66796875" style="0" customWidth="1"/>
    <col min="11" max="11" width="14.66015625" style="0" customWidth="1"/>
    <col min="12" max="12" width="15.5" style="0" customWidth="1"/>
    <col min="13" max="13" width="1.3359375" style="0" customWidth="1"/>
    <col min="14" max="14" width="11.5" style="0" customWidth="1"/>
    <col min="15" max="15" width="1.83203125" style="0" customWidth="1"/>
  </cols>
  <sheetData>
    <row r="1" spans="1:12" ht="15">
      <c r="A1" s="48"/>
      <c r="B1" s="49"/>
      <c r="C1" s="50"/>
      <c r="D1" s="49"/>
      <c r="E1" s="51"/>
      <c r="F1" s="50"/>
      <c r="G1" s="50"/>
      <c r="H1" s="50"/>
      <c r="I1" s="50"/>
      <c r="J1" s="47"/>
      <c r="K1" s="52"/>
      <c r="L1" s="50"/>
    </row>
    <row r="2" spans="1:12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4.25">
      <c r="A3" s="61" t="s">
        <v>134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2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ht="15">
      <c r="A11" s="90" t="s">
        <v>184</v>
      </c>
    </row>
    <row r="12" spans="1:12" ht="7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  <c r="L12" s="9"/>
    </row>
    <row r="13" spans="1:12" ht="15">
      <c r="A13" s="11" t="s">
        <v>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">
      <c r="A14" s="11" t="s">
        <v>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5">
      <c r="A15" s="11" t="s">
        <v>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">
      <c r="A16" s="11" t="s">
        <v>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1" t="s">
        <v>5</v>
      </c>
    </row>
    <row r="17" spans="1:12" ht="15">
      <c r="A17" s="11" t="s">
        <v>128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7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">
      <c r="A19" s="11" t="s">
        <v>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7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5">
      <c r="A21" s="53" t="s">
        <v>134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9"/>
    </row>
    <row r="22" spans="1:12" ht="15">
      <c r="A22" s="54" t="s">
        <v>208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9"/>
    </row>
    <row r="23" spans="1:12" ht="15">
      <c r="A23" s="55" t="s">
        <v>185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9"/>
    </row>
    <row r="24" spans="1:12" ht="9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9"/>
    </row>
    <row r="25" spans="1:12" ht="15">
      <c r="A25" s="53" t="s">
        <v>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9"/>
    </row>
    <row r="26" spans="1:12" ht="9.75" customHeight="1">
      <c r="A26" s="9"/>
      <c r="B26" s="9"/>
      <c r="C26" s="9"/>
      <c r="D26" s="9"/>
      <c r="E26" s="9"/>
      <c r="F26" s="9"/>
      <c r="G26" s="9"/>
      <c r="H26" s="111"/>
      <c r="I26" s="111"/>
      <c r="J26" s="9"/>
      <c r="K26" s="9"/>
      <c r="L26" s="9"/>
    </row>
    <row r="27" spans="1:14" ht="15">
      <c r="A27" s="6"/>
      <c r="B27" s="6"/>
      <c r="C27" s="6"/>
      <c r="D27" s="6"/>
      <c r="E27" s="6"/>
      <c r="F27" s="56" t="s">
        <v>8</v>
      </c>
      <c r="G27" s="12"/>
      <c r="H27" s="109"/>
      <c r="I27" s="112"/>
      <c r="J27" s="9"/>
      <c r="K27" s="133" t="s">
        <v>130</v>
      </c>
      <c r="L27" s="134"/>
      <c r="M27" s="134"/>
      <c r="N27" s="135"/>
    </row>
    <row r="28" spans="1:14" ht="15" customHeight="1">
      <c r="A28" s="6"/>
      <c r="B28" s="6"/>
      <c r="C28" s="6"/>
      <c r="D28" s="6"/>
      <c r="E28" s="6"/>
      <c r="F28" s="14" t="s">
        <v>9</v>
      </c>
      <c r="G28" s="15" t="s">
        <v>10</v>
      </c>
      <c r="H28" s="15"/>
      <c r="I28" s="113"/>
      <c r="J28" s="15"/>
      <c r="K28" s="77" t="s">
        <v>9</v>
      </c>
      <c r="L28" s="15" t="s">
        <v>10</v>
      </c>
      <c r="M28" s="66"/>
      <c r="N28" s="78"/>
    </row>
    <row r="29" spans="1:14" ht="15" customHeight="1">
      <c r="A29" s="6"/>
      <c r="B29" s="6"/>
      <c r="C29" s="6"/>
      <c r="D29" s="6"/>
      <c r="E29" s="6"/>
      <c r="F29" s="14" t="s">
        <v>11</v>
      </c>
      <c r="G29" s="15" t="s">
        <v>11</v>
      </c>
      <c r="H29" s="15"/>
      <c r="I29" s="113"/>
      <c r="J29" s="15"/>
      <c r="K29" s="77" t="s">
        <v>11</v>
      </c>
      <c r="L29" s="15" t="s">
        <v>11</v>
      </c>
      <c r="M29" s="66"/>
      <c r="N29" s="78"/>
    </row>
    <row r="30" spans="1:14" ht="15" customHeight="1">
      <c r="A30" s="6"/>
      <c r="B30" s="6"/>
      <c r="C30" s="6"/>
      <c r="D30" s="6"/>
      <c r="E30" s="6"/>
      <c r="F30" s="14" t="s">
        <v>12</v>
      </c>
      <c r="G30" s="15" t="s">
        <v>13</v>
      </c>
      <c r="H30" s="15"/>
      <c r="I30" s="113"/>
      <c r="J30" s="15"/>
      <c r="K30" s="77" t="s">
        <v>14</v>
      </c>
      <c r="L30" s="15" t="s">
        <v>13</v>
      </c>
      <c r="M30" s="66"/>
      <c r="N30" s="78"/>
    </row>
    <row r="31" spans="1:14" ht="15" customHeight="1">
      <c r="A31" s="6"/>
      <c r="B31" s="6"/>
      <c r="C31" s="6"/>
      <c r="D31" s="6"/>
      <c r="E31" s="6"/>
      <c r="F31" s="16"/>
      <c r="G31" s="15" t="s">
        <v>15</v>
      </c>
      <c r="H31" s="15"/>
      <c r="I31" s="113"/>
      <c r="J31" s="15"/>
      <c r="K31" s="71"/>
      <c r="L31" s="15" t="s">
        <v>15</v>
      </c>
      <c r="M31" s="66"/>
      <c r="N31" s="78"/>
    </row>
    <row r="32" spans="1:14" ht="15" customHeight="1">
      <c r="A32" s="6"/>
      <c r="B32" s="6"/>
      <c r="C32" s="6"/>
      <c r="D32" s="6"/>
      <c r="E32" s="6"/>
      <c r="F32" s="16"/>
      <c r="G32" s="15" t="s">
        <v>12</v>
      </c>
      <c r="H32" s="15"/>
      <c r="I32" s="113"/>
      <c r="J32" s="15"/>
      <c r="K32" s="71"/>
      <c r="L32" s="15" t="s">
        <v>16</v>
      </c>
      <c r="M32" s="66"/>
      <c r="N32" s="78"/>
    </row>
    <row r="33" spans="1:14" ht="15" customHeight="1">
      <c r="A33" s="6"/>
      <c r="B33" s="6"/>
      <c r="C33" s="6"/>
      <c r="D33" s="6"/>
      <c r="E33" s="6"/>
      <c r="F33" s="14" t="s">
        <v>186</v>
      </c>
      <c r="G33" s="15" t="s">
        <v>187</v>
      </c>
      <c r="H33" s="15"/>
      <c r="I33" s="80" t="s">
        <v>126</v>
      </c>
      <c r="J33" s="15"/>
      <c r="K33" s="77" t="s">
        <v>186</v>
      </c>
      <c r="L33" s="15" t="s">
        <v>187</v>
      </c>
      <c r="M33" s="66"/>
      <c r="N33" s="80" t="s">
        <v>126</v>
      </c>
    </row>
    <row r="34" spans="1:14" ht="15" customHeight="1">
      <c r="A34" s="6"/>
      <c r="B34" s="6"/>
      <c r="C34" s="6"/>
      <c r="D34" s="6"/>
      <c r="E34" s="6"/>
      <c r="F34" s="18" t="s">
        <v>17</v>
      </c>
      <c r="G34" s="82" t="s">
        <v>17</v>
      </c>
      <c r="H34" s="82"/>
      <c r="I34" s="83" t="s">
        <v>127</v>
      </c>
      <c r="J34" s="15"/>
      <c r="K34" s="81" t="s">
        <v>17</v>
      </c>
      <c r="L34" s="82" t="s">
        <v>17</v>
      </c>
      <c r="M34" s="69"/>
      <c r="N34" s="83" t="s">
        <v>127</v>
      </c>
    </row>
    <row r="35" spans="1:12" ht="9.75" customHeight="1">
      <c r="A35" s="6"/>
      <c r="B35" s="6"/>
      <c r="C35" s="6"/>
      <c r="D35" s="6"/>
      <c r="E35" s="6"/>
      <c r="F35" s="9"/>
      <c r="G35" s="9"/>
      <c r="H35" s="9"/>
      <c r="I35" s="9"/>
      <c r="J35" s="9"/>
      <c r="K35" s="9"/>
      <c r="L35" s="9"/>
    </row>
    <row r="36" spans="1:14" ht="12.75" customHeight="1" thickBot="1">
      <c r="A36" s="11" t="s">
        <v>18</v>
      </c>
      <c r="B36" s="11" t="s">
        <v>19</v>
      </c>
      <c r="C36" s="11" t="s">
        <v>20</v>
      </c>
      <c r="D36" s="6"/>
      <c r="E36" s="6"/>
      <c r="F36" s="25">
        <v>566870</v>
      </c>
      <c r="G36" s="57">
        <f>558395-4393</f>
        <v>554002</v>
      </c>
      <c r="H36" s="58"/>
      <c r="I36" s="115">
        <f>(+F36-G36)/G36*100</f>
        <v>2.3227352969844874</v>
      </c>
      <c r="J36" s="26"/>
      <c r="K36" s="25">
        <v>1151638</v>
      </c>
      <c r="L36" s="57">
        <v>1138690</v>
      </c>
      <c r="N36" s="88">
        <f>(+K36-L36)/L36*100</f>
        <v>1.137096136788766</v>
      </c>
    </row>
    <row r="37" spans="1:14" ht="7.5" customHeight="1" thickTop="1">
      <c r="A37" s="6"/>
      <c r="B37" s="6"/>
      <c r="C37" s="6"/>
      <c r="D37" s="6"/>
      <c r="E37" s="6"/>
      <c r="F37" s="27"/>
      <c r="G37" s="27"/>
      <c r="H37" s="27"/>
      <c r="I37" s="27"/>
      <c r="J37" s="27"/>
      <c r="K37" s="27"/>
      <c r="L37" s="27"/>
      <c r="N37" s="3"/>
    </row>
    <row r="38" spans="1:14" ht="12.75" customHeight="1" thickBot="1">
      <c r="A38" s="6"/>
      <c r="B38" s="11" t="s">
        <v>21</v>
      </c>
      <c r="C38" s="11" t="s">
        <v>22</v>
      </c>
      <c r="D38" s="6"/>
      <c r="E38" s="6"/>
      <c r="F38" s="28">
        <v>0</v>
      </c>
      <c r="G38" s="57">
        <f>+L38</f>
        <v>0</v>
      </c>
      <c r="H38" s="58"/>
      <c r="I38" s="60">
        <v>0</v>
      </c>
      <c r="J38" s="29"/>
      <c r="K38" s="28">
        <v>0</v>
      </c>
      <c r="L38" s="57">
        <v>0</v>
      </c>
      <c r="N38" s="88">
        <v>0</v>
      </c>
    </row>
    <row r="39" spans="1:14" ht="7.5" customHeight="1" thickTop="1">
      <c r="A39" s="6"/>
      <c r="B39" s="6"/>
      <c r="C39" s="6"/>
      <c r="D39" s="6"/>
      <c r="E39" s="6"/>
      <c r="F39" s="27"/>
      <c r="G39" s="27"/>
      <c r="H39" s="27"/>
      <c r="I39" s="27"/>
      <c r="J39" s="27"/>
      <c r="K39" s="27"/>
      <c r="L39" s="27"/>
      <c r="N39" s="3"/>
    </row>
    <row r="40" spans="1:14" ht="12.75" customHeight="1" thickBot="1">
      <c r="A40" s="6"/>
      <c r="B40" s="11" t="s">
        <v>23</v>
      </c>
      <c r="C40" s="11" t="s">
        <v>24</v>
      </c>
      <c r="D40" s="6"/>
      <c r="E40" s="6"/>
      <c r="F40" s="25">
        <f>+K40-14611</f>
        <v>17896</v>
      </c>
      <c r="G40" s="57">
        <v>14528</v>
      </c>
      <c r="H40" s="58"/>
      <c r="I40" s="115">
        <f>(+F40-G40)/G40*100</f>
        <v>23.18281938325991</v>
      </c>
      <c r="J40" s="26"/>
      <c r="K40" s="25">
        <v>32507</v>
      </c>
      <c r="L40" s="57">
        <v>28260</v>
      </c>
      <c r="N40" s="88">
        <f>(+K40-L40)/L40*100</f>
        <v>15.028308563340412</v>
      </c>
    </row>
    <row r="41" spans="1:12" ht="7.5" customHeight="1" thickTop="1">
      <c r="A41" s="6"/>
      <c r="B41" s="6"/>
      <c r="C41" s="6"/>
      <c r="D41" s="6"/>
      <c r="E41" s="6"/>
      <c r="F41" s="27"/>
      <c r="G41" s="27"/>
      <c r="H41" s="27"/>
      <c r="I41" s="27"/>
      <c r="J41" s="27"/>
      <c r="K41" s="27"/>
      <c r="L41" s="27"/>
    </row>
    <row r="42" spans="1:12" ht="12.75" customHeight="1">
      <c r="A42" s="11" t="s">
        <v>25</v>
      </c>
      <c r="B42" s="11" t="s">
        <v>19</v>
      </c>
      <c r="C42" s="75" t="s">
        <v>117</v>
      </c>
      <c r="D42" s="6"/>
      <c r="E42" s="6"/>
      <c r="F42" s="27"/>
      <c r="G42" s="27"/>
      <c r="H42" s="27"/>
      <c r="I42" s="27"/>
      <c r="J42" s="27"/>
      <c r="K42" s="27"/>
      <c r="L42" s="27"/>
    </row>
    <row r="43" spans="1:12" ht="12.75" customHeight="1">
      <c r="A43" s="6"/>
      <c r="B43" s="6"/>
      <c r="C43" s="11" t="s">
        <v>116</v>
      </c>
      <c r="D43" s="6"/>
      <c r="E43" s="6"/>
      <c r="F43" s="27"/>
      <c r="G43" s="27"/>
      <c r="H43" s="27"/>
      <c r="I43" s="27"/>
      <c r="J43" s="27"/>
      <c r="K43" s="27"/>
      <c r="L43" s="27"/>
    </row>
    <row r="44" spans="1:12" ht="12.75" customHeight="1">
      <c r="A44" s="6"/>
      <c r="B44" s="6"/>
      <c r="C44" s="11" t="s">
        <v>27</v>
      </c>
      <c r="D44" s="6"/>
      <c r="E44" s="6"/>
      <c r="F44" s="27"/>
      <c r="G44" s="27"/>
      <c r="H44" s="27"/>
      <c r="I44" s="27"/>
      <c r="J44" s="27"/>
      <c r="K44" s="27"/>
      <c r="L44" s="27"/>
    </row>
    <row r="45" spans="1:12" ht="12.75" customHeight="1">
      <c r="A45" s="6"/>
      <c r="B45" s="6"/>
      <c r="C45" s="11" t="s">
        <v>28</v>
      </c>
      <c r="D45" s="6"/>
      <c r="E45" s="6"/>
      <c r="F45" s="27"/>
      <c r="G45" s="27"/>
      <c r="H45" s="27"/>
      <c r="I45" s="27"/>
      <c r="J45" s="27"/>
      <c r="K45" s="27"/>
      <c r="L45" s="27"/>
    </row>
    <row r="46" spans="1:14" ht="12.75" customHeight="1">
      <c r="A46" s="6"/>
      <c r="B46" s="6"/>
      <c r="C46" s="11" t="s">
        <v>29</v>
      </c>
      <c r="D46" s="6"/>
      <c r="E46" s="6"/>
      <c r="F46" s="30">
        <f>+K46-102461</f>
        <v>113732</v>
      </c>
      <c r="G46" s="58">
        <v>99395</v>
      </c>
      <c r="H46" s="58"/>
      <c r="I46" s="116">
        <f>(+F46-G46)/G46*100</f>
        <v>14.424266814226067</v>
      </c>
      <c r="J46" s="30"/>
      <c r="K46" s="30">
        <v>216193</v>
      </c>
      <c r="L46" s="58">
        <v>208738</v>
      </c>
      <c r="N46" s="84">
        <f>(+K46-L46)/L46*100</f>
        <v>3.571462790675392</v>
      </c>
    </row>
    <row r="47" spans="1:14" ht="7.5" customHeight="1">
      <c r="A47" s="6"/>
      <c r="B47" s="6"/>
      <c r="C47" s="6"/>
      <c r="D47" s="6"/>
      <c r="E47" s="6"/>
      <c r="F47" s="27"/>
      <c r="G47" s="27"/>
      <c r="H47" s="27"/>
      <c r="I47" s="27"/>
      <c r="J47" s="27"/>
      <c r="K47" s="27"/>
      <c r="L47" s="27"/>
      <c r="N47" s="84"/>
    </row>
    <row r="48" spans="1:14" ht="12.75" customHeight="1">
      <c r="A48" s="6"/>
      <c r="B48" s="11" t="s">
        <v>21</v>
      </c>
      <c r="C48" s="11" t="s">
        <v>30</v>
      </c>
      <c r="D48" s="6"/>
      <c r="E48" s="6"/>
      <c r="F48" s="30">
        <f>+K48--191</f>
        <v>-184</v>
      </c>
      <c r="G48" s="58">
        <v>-224</v>
      </c>
      <c r="H48" s="58"/>
      <c r="I48" s="116">
        <f>(+F48-G48)/G48*100</f>
        <v>-17.857142857142858</v>
      </c>
      <c r="J48" s="31"/>
      <c r="K48" s="30">
        <v>-375</v>
      </c>
      <c r="L48" s="58">
        <v>-486</v>
      </c>
      <c r="N48" s="84">
        <f>(+K48-L48)/L48*100</f>
        <v>-22.839506172839506</v>
      </c>
    </row>
    <row r="49" spans="1:14" ht="7.5" customHeight="1">
      <c r="A49" s="6"/>
      <c r="B49" s="6"/>
      <c r="C49" s="6"/>
      <c r="D49" s="6"/>
      <c r="E49" s="6"/>
      <c r="F49" s="27"/>
      <c r="G49" s="27"/>
      <c r="H49" s="27"/>
      <c r="I49" s="27"/>
      <c r="J49" s="27"/>
      <c r="K49" s="27"/>
      <c r="L49" s="27"/>
      <c r="N49" s="84"/>
    </row>
    <row r="50" spans="1:14" ht="12.75" customHeight="1">
      <c r="A50" s="6"/>
      <c r="B50" s="11" t="s">
        <v>23</v>
      </c>
      <c r="C50" s="11" t="s">
        <v>31</v>
      </c>
      <c r="D50" s="6"/>
      <c r="E50" s="6"/>
      <c r="F50" s="26">
        <f>+K50--3129</f>
        <v>-2875</v>
      </c>
      <c r="G50" s="58">
        <v>-3297</v>
      </c>
      <c r="H50" s="58"/>
      <c r="I50" s="116">
        <f>(+F50-G50)/G50*100</f>
        <v>-12.799514710342736</v>
      </c>
      <c r="J50" s="30"/>
      <c r="K50" s="26">
        <v>-6004</v>
      </c>
      <c r="L50" s="58">
        <v>-6983</v>
      </c>
      <c r="N50" s="89">
        <f>(+K50-L50)/L50*100</f>
        <v>-14.019762279822427</v>
      </c>
    </row>
    <row r="51" spans="1:14" ht="7.5" customHeight="1">
      <c r="A51" s="6"/>
      <c r="B51" s="11"/>
      <c r="C51" s="11"/>
      <c r="D51" s="6"/>
      <c r="E51" s="6"/>
      <c r="F51" s="26"/>
      <c r="G51" s="58"/>
      <c r="H51" s="58"/>
      <c r="I51" s="58"/>
      <c r="J51" s="30"/>
      <c r="K51" s="26"/>
      <c r="L51" s="58"/>
      <c r="N51" s="89"/>
    </row>
    <row r="52" spans="1:14" ht="12.75" customHeight="1">
      <c r="A52" s="6"/>
      <c r="B52" s="11" t="s">
        <v>32</v>
      </c>
      <c r="C52" s="11" t="s">
        <v>33</v>
      </c>
      <c r="D52" s="6"/>
      <c r="E52" s="6"/>
      <c r="F52" s="32">
        <v>0</v>
      </c>
      <c r="G52" s="59">
        <f>+L52</f>
        <v>0</v>
      </c>
      <c r="H52" s="58"/>
      <c r="I52" s="59">
        <v>0</v>
      </c>
      <c r="J52" s="29"/>
      <c r="K52" s="32">
        <v>0</v>
      </c>
      <c r="L52" s="59">
        <v>0</v>
      </c>
      <c r="N52" s="85">
        <v>0</v>
      </c>
    </row>
    <row r="53" spans="1:12" ht="7.5" customHeight="1">
      <c r="A53" s="6"/>
      <c r="B53" s="6"/>
      <c r="C53" s="6"/>
      <c r="D53" s="6"/>
      <c r="E53" s="6"/>
      <c r="F53" s="27"/>
      <c r="G53" s="27"/>
      <c r="H53" s="27"/>
      <c r="I53" s="27"/>
      <c r="J53" s="27"/>
      <c r="K53" s="27"/>
      <c r="L53" s="27"/>
    </row>
    <row r="54" spans="1:12" ht="12.75" customHeight="1">
      <c r="A54" s="6"/>
      <c r="B54" s="11" t="s">
        <v>34</v>
      </c>
      <c r="C54" s="11" t="s">
        <v>35</v>
      </c>
      <c r="D54" s="6"/>
      <c r="E54" s="6"/>
      <c r="F54" s="27"/>
      <c r="G54" s="27"/>
      <c r="H54" s="27"/>
      <c r="I54" s="27"/>
      <c r="J54" s="27"/>
      <c r="K54" s="27"/>
      <c r="L54" s="27"/>
    </row>
    <row r="55" spans="1:12" ht="12.75" customHeight="1">
      <c r="A55" s="6"/>
      <c r="B55" s="6"/>
      <c r="C55" s="11" t="s">
        <v>26</v>
      </c>
      <c r="D55" s="6"/>
      <c r="E55" s="6"/>
      <c r="F55" s="27"/>
      <c r="G55" s="27"/>
      <c r="H55" s="27"/>
      <c r="I55" s="27"/>
      <c r="J55" s="27"/>
      <c r="K55" s="27"/>
      <c r="L55" s="27"/>
    </row>
    <row r="56" spans="1:12" ht="12.75" customHeight="1">
      <c r="A56" s="6"/>
      <c r="B56" s="6"/>
      <c r="C56" s="23" t="s">
        <v>36</v>
      </c>
      <c r="D56" s="6"/>
      <c r="E56" s="6"/>
      <c r="F56" s="27"/>
      <c r="G56" s="27"/>
      <c r="H56" s="27"/>
      <c r="I56" s="27"/>
      <c r="J56" s="27"/>
      <c r="K56" s="27"/>
      <c r="L56" s="27"/>
    </row>
    <row r="57" spans="1:12" ht="12.75" customHeight="1">
      <c r="A57" s="6"/>
      <c r="B57" s="6"/>
      <c r="C57" s="23" t="s">
        <v>37</v>
      </c>
      <c r="D57" s="6"/>
      <c r="E57" s="6"/>
      <c r="F57" s="27"/>
      <c r="G57" s="27"/>
      <c r="H57" s="27"/>
      <c r="I57" s="27"/>
      <c r="J57" s="27"/>
      <c r="K57" s="27"/>
      <c r="L57" s="27"/>
    </row>
    <row r="58" spans="1:14" ht="12.75" customHeight="1">
      <c r="A58" s="9"/>
      <c r="B58" s="9"/>
      <c r="C58" s="23" t="s">
        <v>38</v>
      </c>
      <c r="D58" s="9"/>
      <c r="E58" s="9"/>
      <c r="F58" s="30">
        <f>SUM(F46:F52)</f>
        <v>110673</v>
      </c>
      <c r="G58" s="30">
        <f>SUM(G46:G52)</f>
        <v>95874</v>
      </c>
      <c r="H58" s="30"/>
      <c r="I58" s="116">
        <f>(+F58-G58)/G58*100</f>
        <v>15.43588459853558</v>
      </c>
      <c r="J58" s="30"/>
      <c r="K58" s="30">
        <f>SUM(K46:K52)</f>
        <v>209814</v>
      </c>
      <c r="L58" s="30">
        <f>SUM(L46:L52)</f>
        <v>201269</v>
      </c>
      <c r="N58" s="84">
        <f>(+K58-L58)/L58*100</f>
        <v>4.245561909683062</v>
      </c>
    </row>
    <row r="59" spans="1:14" ht="7.5" customHeight="1">
      <c r="A59" s="6"/>
      <c r="B59" s="9"/>
      <c r="C59" s="9"/>
      <c r="D59" s="9"/>
      <c r="E59" s="9"/>
      <c r="F59" s="27"/>
      <c r="G59" s="27"/>
      <c r="H59" s="27"/>
      <c r="I59" s="27"/>
      <c r="J59" s="27"/>
      <c r="K59" s="27"/>
      <c r="L59" s="27"/>
      <c r="N59" s="84"/>
    </row>
    <row r="60" spans="1:14" ht="12.75" customHeight="1">
      <c r="A60" s="6"/>
      <c r="B60" s="11" t="s">
        <v>39</v>
      </c>
      <c r="C60" s="11" t="s">
        <v>40</v>
      </c>
      <c r="D60" s="9"/>
      <c r="E60" s="9"/>
      <c r="F60" s="27"/>
      <c r="J60" s="27"/>
      <c r="K60" s="27"/>
      <c r="L60" s="27"/>
      <c r="N60" s="84"/>
    </row>
    <row r="61" spans="1:14" ht="12.75" customHeight="1">
      <c r="A61" s="9"/>
      <c r="B61" s="9"/>
      <c r="C61" s="11" t="s">
        <v>41</v>
      </c>
      <c r="D61" s="9"/>
      <c r="E61" s="9"/>
      <c r="F61" s="33">
        <f>+K61--1</f>
        <v>-2</v>
      </c>
      <c r="G61" s="59">
        <v>-2617</v>
      </c>
      <c r="H61" s="58"/>
      <c r="I61" s="117">
        <f>(+F61-G61)/G61*100</f>
        <v>-99.92357661444402</v>
      </c>
      <c r="J61" s="26"/>
      <c r="K61" s="33">
        <v>-3</v>
      </c>
      <c r="L61" s="59">
        <v>-4576</v>
      </c>
      <c r="N61" s="85">
        <f>(+K61-L61)/L61*100</f>
        <v>-99.93444055944056</v>
      </c>
    </row>
    <row r="62" spans="1:12" ht="15">
      <c r="A62" s="9"/>
      <c r="B62" s="9"/>
      <c r="C62" s="9"/>
      <c r="D62" s="9"/>
      <c r="E62" s="9"/>
      <c r="F62" s="27"/>
      <c r="G62" s="27"/>
      <c r="H62" s="27"/>
      <c r="I62" s="27"/>
      <c r="J62" s="27"/>
      <c r="K62" s="27"/>
      <c r="L62" s="27"/>
    </row>
    <row r="64" spans="1:12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2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5">
      <c r="A79" s="53" t="s">
        <v>134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9"/>
    </row>
    <row r="80" spans="1:12" ht="15">
      <c r="A80" s="54" t="str">
        <f>+A22</f>
        <v>UNAUDITED 2ND QUARTER REPORT ON CONSOLIDATED RESULTS 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9"/>
    </row>
    <row r="81" spans="1:12" ht="15">
      <c r="A81" s="55" t="str">
        <f>+A23</f>
        <v>FOR THE FINANCIAL QUARTER ENDED 31 OCTOBER 2000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9"/>
    </row>
    <row r="82" spans="1:12" ht="15">
      <c r="A82" s="53" t="s">
        <v>42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9"/>
    </row>
    <row r="83" spans="1:12" ht="9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5">
      <c r="A84" s="53" t="s">
        <v>43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9.75" customHeight="1">
      <c r="A85" s="9"/>
      <c r="B85" s="9"/>
      <c r="C85" s="9"/>
      <c r="D85" s="9"/>
      <c r="E85" s="9"/>
      <c r="F85" s="9"/>
      <c r="G85" s="9"/>
      <c r="H85" s="111"/>
      <c r="I85" s="111"/>
      <c r="J85" s="9"/>
      <c r="K85" s="9"/>
      <c r="L85" s="9"/>
    </row>
    <row r="86" spans="1:14" ht="15">
      <c r="A86" s="6"/>
      <c r="B86" s="6"/>
      <c r="C86" s="6"/>
      <c r="D86" s="6"/>
      <c r="E86" s="6"/>
      <c r="F86" s="56" t="s">
        <v>8</v>
      </c>
      <c r="G86" s="13"/>
      <c r="H86" s="109"/>
      <c r="I86" s="112"/>
      <c r="J86" s="9"/>
      <c r="K86" s="130" t="s">
        <v>130</v>
      </c>
      <c r="L86" s="131"/>
      <c r="M86" s="131"/>
      <c r="N86" s="132"/>
    </row>
    <row r="87" spans="1:14" ht="15">
      <c r="A87" s="6"/>
      <c r="B87" s="6"/>
      <c r="C87" s="6"/>
      <c r="D87" s="6"/>
      <c r="E87" s="6"/>
      <c r="F87" s="14" t="s">
        <v>9</v>
      </c>
      <c r="G87" s="15" t="s">
        <v>10</v>
      </c>
      <c r="H87" s="15"/>
      <c r="I87" s="113"/>
      <c r="J87" s="15"/>
      <c r="K87" s="77" t="s">
        <v>9</v>
      </c>
      <c r="L87" s="15" t="s">
        <v>10</v>
      </c>
      <c r="M87" s="66"/>
      <c r="N87" s="78"/>
    </row>
    <row r="88" spans="1:14" ht="15">
      <c r="A88" s="6"/>
      <c r="B88" s="6"/>
      <c r="C88" s="6"/>
      <c r="D88" s="6"/>
      <c r="E88" s="6"/>
      <c r="F88" s="14" t="s">
        <v>11</v>
      </c>
      <c r="G88" s="15" t="s">
        <v>11</v>
      </c>
      <c r="H88" s="15"/>
      <c r="I88" s="113"/>
      <c r="J88" s="15"/>
      <c r="K88" s="77" t="s">
        <v>11</v>
      </c>
      <c r="L88" s="15" t="s">
        <v>11</v>
      </c>
      <c r="M88" s="66"/>
      <c r="N88" s="78"/>
    </row>
    <row r="89" spans="1:14" ht="15">
      <c r="A89" s="6"/>
      <c r="B89" s="6"/>
      <c r="C89" s="6"/>
      <c r="D89" s="6"/>
      <c r="E89" s="6"/>
      <c r="F89" s="14" t="s">
        <v>12</v>
      </c>
      <c r="G89" s="15" t="s">
        <v>13</v>
      </c>
      <c r="H89" s="15"/>
      <c r="I89" s="113"/>
      <c r="J89" s="15"/>
      <c r="K89" s="77" t="s">
        <v>14</v>
      </c>
      <c r="L89" s="15" t="s">
        <v>13</v>
      </c>
      <c r="M89" s="66"/>
      <c r="N89" s="78"/>
    </row>
    <row r="90" spans="1:14" ht="15">
      <c r="A90" s="6"/>
      <c r="B90" s="6"/>
      <c r="C90" s="6"/>
      <c r="D90" s="6"/>
      <c r="E90" s="6"/>
      <c r="F90" s="16"/>
      <c r="G90" s="15" t="s">
        <v>15</v>
      </c>
      <c r="H90" s="15"/>
      <c r="I90" s="113"/>
      <c r="J90" s="15"/>
      <c r="K90" s="71"/>
      <c r="L90" s="15" t="s">
        <v>15</v>
      </c>
      <c r="M90" s="66"/>
      <c r="N90" s="78"/>
    </row>
    <row r="91" spans="1:14" ht="15">
      <c r="A91" s="6"/>
      <c r="B91" s="6"/>
      <c r="C91" s="6"/>
      <c r="D91" s="6"/>
      <c r="E91" s="6"/>
      <c r="F91" s="16"/>
      <c r="G91" s="15" t="s">
        <v>12</v>
      </c>
      <c r="H91" s="15"/>
      <c r="I91" s="113"/>
      <c r="J91" s="15"/>
      <c r="K91" s="71"/>
      <c r="L91" s="15" t="s">
        <v>16</v>
      </c>
      <c r="M91" s="66"/>
      <c r="N91" s="78"/>
    </row>
    <row r="92" spans="1:14" ht="15">
      <c r="A92" s="6"/>
      <c r="B92" s="6"/>
      <c r="C92" s="6"/>
      <c r="D92" s="6"/>
      <c r="E92" s="6"/>
      <c r="F92" s="17" t="str">
        <f>+F33</f>
        <v>31/10/2000</v>
      </c>
      <c r="G92" s="76" t="str">
        <f>+G33</f>
        <v>31/10/1999</v>
      </c>
      <c r="H92" s="76"/>
      <c r="I92" s="80" t="s">
        <v>126</v>
      </c>
      <c r="J92" s="15"/>
      <c r="K92" s="79" t="str">
        <f>+K33</f>
        <v>31/10/2000</v>
      </c>
      <c r="L92" s="76" t="str">
        <f>+L33</f>
        <v>31/10/1999</v>
      </c>
      <c r="M92" s="66"/>
      <c r="N92" s="80" t="s">
        <v>126</v>
      </c>
    </row>
    <row r="93" spans="1:14" ht="15">
      <c r="A93" s="6"/>
      <c r="B93" s="6"/>
      <c r="C93" s="6"/>
      <c r="D93" s="6"/>
      <c r="E93" s="6"/>
      <c r="F93" s="18" t="s">
        <v>17</v>
      </c>
      <c r="G93" s="114" t="s">
        <v>17</v>
      </c>
      <c r="H93" s="82"/>
      <c r="I93" s="83" t="s">
        <v>127</v>
      </c>
      <c r="J93" s="15"/>
      <c r="K93" s="81" t="s">
        <v>17</v>
      </c>
      <c r="L93" s="82" t="s">
        <v>17</v>
      </c>
      <c r="M93" s="69"/>
      <c r="N93" s="83" t="s">
        <v>127</v>
      </c>
    </row>
    <row r="94" spans="1:12" ht="7.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2.75" customHeight="1">
      <c r="A95" s="9"/>
      <c r="B95" s="19" t="s">
        <v>44</v>
      </c>
      <c r="C95" s="19" t="s">
        <v>45</v>
      </c>
      <c r="D95" s="2"/>
      <c r="E95" s="2"/>
      <c r="F95" s="34"/>
      <c r="G95" s="34"/>
      <c r="H95" s="34"/>
      <c r="I95" s="34"/>
      <c r="J95" s="34"/>
      <c r="K95" s="34"/>
      <c r="L95" s="34"/>
    </row>
    <row r="96" spans="1:14" ht="12.75" customHeight="1">
      <c r="A96" s="9"/>
      <c r="B96" s="3"/>
      <c r="C96" s="19" t="s">
        <v>38</v>
      </c>
      <c r="D96" s="2"/>
      <c r="E96" s="2"/>
      <c r="F96" s="35">
        <f>F58+F61</f>
        <v>110671</v>
      </c>
      <c r="G96" s="35">
        <f>G58+G61</f>
        <v>93257</v>
      </c>
      <c r="H96" s="35"/>
      <c r="I96" s="116">
        <f>(+F96-G96)/G96*100</f>
        <v>18.673129094866873</v>
      </c>
      <c r="J96" s="35"/>
      <c r="K96" s="35">
        <f>K58+K61</f>
        <v>209811</v>
      </c>
      <c r="L96" s="58">
        <f>+L58+L61</f>
        <v>196693</v>
      </c>
      <c r="N96" s="84">
        <f>(+K96-L96)/L96*100</f>
        <v>6.669276486707712</v>
      </c>
    </row>
    <row r="97" spans="1:14" ht="8.25" customHeight="1">
      <c r="A97" s="9"/>
      <c r="B97" s="3"/>
      <c r="C97" s="3"/>
      <c r="D97" s="3"/>
      <c r="E97" s="3"/>
      <c r="F97" s="36"/>
      <c r="G97" s="36"/>
      <c r="H97" s="36"/>
      <c r="I97" s="36"/>
      <c r="J97" s="36"/>
      <c r="K97" s="36"/>
      <c r="L97" s="36"/>
      <c r="N97" s="84"/>
    </row>
    <row r="98" spans="1:14" ht="12.75" customHeight="1">
      <c r="A98" s="9"/>
      <c r="B98" s="19" t="s">
        <v>46</v>
      </c>
      <c r="C98" s="19" t="s">
        <v>47</v>
      </c>
      <c r="D98" s="3"/>
      <c r="E98" s="3"/>
      <c r="F98" s="37">
        <f>+K98--27501</f>
        <v>-40853</v>
      </c>
      <c r="G98" s="59">
        <v>-34581</v>
      </c>
      <c r="H98" s="58"/>
      <c r="I98" s="117">
        <f>(+F98-G98)/G98*100</f>
        <v>18.137127324253203</v>
      </c>
      <c r="J98" s="38"/>
      <c r="K98" s="37">
        <v>-68354</v>
      </c>
      <c r="L98" s="59">
        <v>-63060</v>
      </c>
      <c r="N98" s="85">
        <f>(+K98-L98)/L98*100</f>
        <v>8.395179194418015</v>
      </c>
    </row>
    <row r="99" spans="1:14" ht="8.2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N99" s="84"/>
    </row>
    <row r="100" spans="1:14" ht="12.75" customHeight="1">
      <c r="A100" s="11" t="s">
        <v>25</v>
      </c>
      <c r="B100" s="11" t="s">
        <v>48</v>
      </c>
      <c r="C100" s="11" t="s">
        <v>49</v>
      </c>
      <c r="D100" s="9"/>
      <c r="E100" s="9"/>
      <c r="F100" s="9"/>
      <c r="G100" s="9"/>
      <c r="H100" s="9"/>
      <c r="I100" s="9"/>
      <c r="J100" s="9"/>
      <c r="K100" s="9"/>
      <c r="L100" s="9"/>
      <c r="N100" s="84"/>
    </row>
    <row r="101" spans="1:14" ht="12.75" customHeight="1">
      <c r="A101" s="9"/>
      <c r="B101" s="9"/>
      <c r="C101" s="11" t="s">
        <v>50</v>
      </c>
      <c r="D101" s="9"/>
      <c r="E101" s="9"/>
      <c r="F101" s="30">
        <f>F96+F98</f>
        <v>69818</v>
      </c>
      <c r="G101" s="30">
        <f>G96+G98</f>
        <v>58676</v>
      </c>
      <c r="H101" s="30"/>
      <c r="I101" s="116">
        <f>(+F101-G101)/G101*100</f>
        <v>18.989024473379235</v>
      </c>
      <c r="J101" s="30"/>
      <c r="K101" s="30">
        <f>K96+K98</f>
        <v>141457</v>
      </c>
      <c r="L101" s="58">
        <f>+L96+L98</f>
        <v>133633</v>
      </c>
      <c r="N101" s="84">
        <f>(+K101-L101)/L101*100</f>
        <v>5.854841244303428</v>
      </c>
    </row>
    <row r="102" spans="1:14" ht="8.25" customHeight="1">
      <c r="A102" s="9"/>
      <c r="B102" s="9"/>
      <c r="C102" s="9"/>
      <c r="D102" s="9"/>
      <c r="E102" s="9"/>
      <c r="F102" s="27"/>
      <c r="G102" s="27"/>
      <c r="H102" s="27"/>
      <c r="I102" s="27"/>
      <c r="J102" s="27"/>
      <c r="K102" s="27"/>
      <c r="L102" s="27"/>
      <c r="N102" s="84"/>
    </row>
    <row r="103" spans="1:14" ht="12.75" customHeight="1">
      <c r="A103" s="9"/>
      <c r="B103" s="9"/>
      <c r="C103" s="11" t="s">
        <v>51</v>
      </c>
      <c r="D103" s="9"/>
      <c r="E103" s="9"/>
      <c r="F103" s="33">
        <f>+K103-1114</f>
        <v>7432</v>
      </c>
      <c r="G103" s="59">
        <v>4294</v>
      </c>
      <c r="H103" s="58"/>
      <c r="I103" s="117">
        <f>(+F103-G103)/G103*100</f>
        <v>73.07871448532836</v>
      </c>
      <c r="J103" s="29"/>
      <c r="K103" s="33">
        <v>8546</v>
      </c>
      <c r="L103" s="59">
        <v>6962</v>
      </c>
      <c r="N103" s="85">
        <f>(+K103-L103)/L103*100</f>
        <v>22.752082734846308</v>
      </c>
    </row>
    <row r="104" spans="1:14" ht="8.25" customHeight="1">
      <c r="A104" s="9"/>
      <c r="B104" s="9"/>
      <c r="C104" s="9"/>
      <c r="D104" s="9"/>
      <c r="E104" s="9"/>
      <c r="F104" s="27"/>
      <c r="G104" s="27"/>
      <c r="H104" s="27"/>
      <c r="I104" s="27"/>
      <c r="J104" s="27"/>
      <c r="K104" s="27"/>
      <c r="L104" s="27"/>
      <c r="N104" s="84"/>
    </row>
    <row r="105" spans="1:12" ht="12.75" customHeight="1">
      <c r="A105" s="9"/>
      <c r="B105" s="11" t="s">
        <v>52</v>
      </c>
      <c r="C105" s="23" t="s">
        <v>53</v>
      </c>
      <c r="D105" s="9"/>
      <c r="E105" s="9"/>
      <c r="F105" s="27"/>
      <c r="G105" s="27"/>
      <c r="H105" s="27"/>
      <c r="I105" s="27"/>
      <c r="J105" s="27"/>
      <c r="K105" s="27"/>
      <c r="L105" s="27"/>
    </row>
    <row r="106" spans="1:14" ht="12.75" customHeight="1">
      <c r="A106" s="9"/>
      <c r="B106" s="9"/>
      <c r="C106" s="11" t="s">
        <v>54</v>
      </c>
      <c r="D106" s="9"/>
      <c r="E106" s="9"/>
      <c r="F106" s="30">
        <f>F101+F103</f>
        <v>77250</v>
      </c>
      <c r="G106" s="30">
        <f>G101+G103</f>
        <v>62970</v>
      </c>
      <c r="H106" s="30"/>
      <c r="I106" s="116">
        <f>(+F106-G106)/G106*100</f>
        <v>22.677465459742734</v>
      </c>
      <c r="J106" s="30"/>
      <c r="K106" s="30">
        <f>K101+K103</f>
        <v>150003</v>
      </c>
      <c r="L106" s="58">
        <f>+L101+L103</f>
        <v>140595</v>
      </c>
      <c r="N106" s="84">
        <f>(+K106-L106)/L106*100</f>
        <v>6.691560866318149</v>
      </c>
    </row>
    <row r="107" spans="1:12" ht="7.5" customHeight="1">
      <c r="A107" s="9"/>
      <c r="B107" s="9"/>
      <c r="C107" s="9"/>
      <c r="D107" s="9"/>
      <c r="E107" s="9"/>
      <c r="F107" s="27"/>
      <c r="G107" s="27"/>
      <c r="H107" s="27"/>
      <c r="I107" s="27"/>
      <c r="J107" s="27"/>
      <c r="K107" s="27"/>
      <c r="L107" s="27"/>
    </row>
    <row r="108" spans="1:14" ht="12.75" customHeight="1">
      <c r="A108" s="9"/>
      <c r="B108" s="11" t="s">
        <v>55</v>
      </c>
      <c r="C108" s="11" t="s">
        <v>56</v>
      </c>
      <c r="D108" s="9"/>
      <c r="E108" s="9"/>
      <c r="F108" s="31">
        <v>0</v>
      </c>
      <c r="G108" s="58">
        <f>+L108</f>
        <v>0</v>
      </c>
      <c r="H108" s="58"/>
      <c r="I108" s="58">
        <v>0</v>
      </c>
      <c r="J108" s="31"/>
      <c r="K108" s="31">
        <v>0</v>
      </c>
      <c r="L108" s="58">
        <v>0</v>
      </c>
      <c r="N108" s="89">
        <v>0</v>
      </c>
    </row>
    <row r="109" spans="1:14" ht="8.25" customHeight="1">
      <c r="A109" s="9"/>
      <c r="B109" s="9"/>
      <c r="C109" s="9"/>
      <c r="D109" s="9"/>
      <c r="E109" s="9"/>
      <c r="F109" s="27"/>
      <c r="G109" s="27"/>
      <c r="H109" s="27"/>
      <c r="I109" s="27"/>
      <c r="J109" s="27"/>
      <c r="K109" s="27"/>
      <c r="L109" s="27"/>
      <c r="N109" s="86"/>
    </row>
    <row r="110" spans="1:14" ht="12.75" customHeight="1">
      <c r="A110" s="9"/>
      <c r="B110" s="9"/>
      <c r="C110" s="11" t="s">
        <v>51</v>
      </c>
      <c r="D110" s="9"/>
      <c r="E110" s="9"/>
      <c r="F110" s="31">
        <v>0</v>
      </c>
      <c r="G110" s="58">
        <f>+L110</f>
        <v>0</v>
      </c>
      <c r="H110" s="58"/>
      <c r="I110" s="58">
        <v>0</v>
      </c>
      <c r="J110" s="31"/>
      <c r="K110" s="31">
        <v>0</v>
      </c>
      <c r="L110" s="58">
        <v>0</v>
      </c>
      <c r="N110" s="89">
        <v>0</v>
      </c>
    </row>
    <row r="111" spans="1:14" ht="7.5" customHeight="1">
      <c r="A111" s="9"/>
      <c r="B111" s="9"/>
      <c r="C111" s="9"/>
      <c r="D111" s="9"/>
      <c r="E111" s="9"/>
      <c r="F111" s="27"/>
      <c r="G111" s="27"/>
      <c r="H111" s="27"/>
      <c r="I111" s="27"/>
      <c r="J111" s="27"/>
      <c r="K111" s="27"/>
      <c r="L111" s="27"/>
      <c r="N111" s="86"/>
    </row>
    <row r="112" spans="1:14" ht="12.75" customHeight="1">
      <c r="A112" s="9"/>
      <c r="B112" s="9"/>
      <c r="C112" s="23" t="s">
        <v>57</v>
      </c>
      <c r="D112" s="9"/>
      <c r="E112" s="9"/>
      <c r="F112" s="27"/>
      <c r="G112" s="27"/>
      <c r="H112" s="27"/>
      <c r="I112" s="27"/>
      <c r="J112" s="27"/>
      <c r="K112" s="27"/>
      <c r="L112" s="27"/>
      <c r="N112" s="86"/>
    </row>
    <row r="113" spans="1:14" ht="12.75" customHeight="1">
      <c r="A113" s="9"/>
      <c r="B113" s="9"/>
      <c r="C113" s="23" t="s">
        <v>58</v>
      </c>
      <c r="D113" s="9"/>
      <c r="E113" s="9"/>
      <c r="F113" s="32">
        <v>0</v>
      </c>
      <c r="G113" s="59">
        <f>+L113</f>
        <v>0</v>
      </c>
      <c r="H113" s="58"/>
      <c r="I113" s="59">
        <v>0</v>
      </c>
      <c r="J113" s="29"/>
      <c r="K113" s="32">
        <v>0</v>
      </c>
      <c r="L113" s="59">
        <v>0</v>
      </c>
      <c r="N113" s="85">
        <v>0</v>
      </c>
    </row>
    <row r="114" spans="1:14" ht="7.5" customHeight="1">
      <c r="A114" s="9"/>
      <c r="B114" s="9"/>
      <c r="C114" s="9"/>
      <c r="D114" s="9"/>
      <c r="E114" s="9"/>
      <c r="F114" s="27"/>
      <c r="G114" s="27"/>
      <c r="H114" s="27"/>
      <c r="I114" s="27"/>
      <c r="J114" s="27"/>
      <c r="K114" s="27"/>
      <c r="L114" s="27"/>
      <c r="N114" s="86"/>
    </row>
    <row r="115" spans="1:12" ht="12.75" customHeight="1">
      <c r="A115" s="9"/>
      <c r="B115" s="11" t="s">
        <v>59</v>
      </c>
      <c r="C115" s="23" t="s">
        <v>60</v>
      </c>
      <c r="D115" s="9"/>
      <c r="E115" s="9"/>
      <c r="F115" s="27"/>
      <c r="G115" s="27"/>
      <c r="H115" s="27"/>
      <c r="I115" s="27"/>
      <c r="J115" s="27"/>
      <c r="K115" s="27"/>
      <c r="L115" s="27"/>
    </row>
    <row r="116" spans="1:12" ht="12.75" customHeight="1">
      <c r="A116" s="9"/>
      <c r="B116" s="9"/>
      <c r="C116" s="23" t="s">
        <v>61</v>
      </c>
      <c r="D116" s="9"/>
      <c r="E116" s="9"/>
      <c r="F116" s="27"/>
      <c r="G116" s="27"/>
      <c r="H116" s="27"/>
      <c r="I116" s="27"/>
      <c r="J116" s="27"/>
      <c r="K116" s="27"/>
      <c r="L116" s="27"/>
    </row>
    <row r="117" spans="1:14" ht="12.75" customHeight="1" thickBot="1">
      <c r="A117" s="9"/>
      <c r="B117" s="9"/>
      <c r="C117" s="23" t="s">
        <v>62</v>
      </c>
      <c r="D117" s="9"/>
      <c r="E117" s="9"/>
      <c r="F117" s="25">
        <f>SUM(F106:F113)</f>
        <v>77250</v>
      </c>
      <c r="G117" s="25">
        <f>SUM(G106:G113)</f>
        <v>62970</v>
      </c>
      <c r="H117" s="26"/>
      <c r="I117" s="115">
        <f>(+F117-G117)/G117*100</f>
        <v>22.677465459742734</v>
      </c>
      <c r="J117" s="26"/>
      <c r="K117" s="25">
        <f>SUM(K106:K113)</f>
        <v>150003</v>
      </c>
      <c r="L117" s="60">
        <f>SUM(L106:L113)</f>
        <v>140595</v>
      </c>
      <c r="N117" s="88">
        <f>(+K117-L117)/L117*100</f>
        <v>6.691560866318149</v>
      </c>
    </row>
    <row r="118" spans="1:12" ht="8.25" customHeight="1" thickTop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ht="12.75" customHeight="1">
      <c r="A119" s="11" t="s">
        <v>63</v>
      </c>
      <c r="B119" s="11" t="s">
        <v>19</v>
      </c>
      <c r="C119" s="11" t="s">
        <v>232</v>
      </c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2.75" customHeight="1">
      <c r="A120" s="9"/>
      <c r="B120" s="9"/>
      <c r="C120" s="23" t="s">
        <v>234</v>
      </c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2.75" customHeight="1">
      <c r="A121" s="9"/>
      <c r="B121" s="9"/>
      <c r="C121" s="23" t="s">
        <v>233</v>
      </c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8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2.75" customHeight="1">
      <c r="A123" s="9"/>
      <c r="B123" s="9"/>
      <c r="C123" s="23" t="s">
        <v>64</v>
      </c>
      <c r="D123" s="9"/>
      <c r="E123" s="9"/>
      <c r="F123" s="9"/>
      <c r="G123" s="9"/>
      <c r="H123" s="9"/>
      <c r="I123" s="9"/>
      <c r="J123" s="9"/>
      <c r="K123" s="9"/>
      <c r="L123" s="9"/>
    </row>
    <row r="124" spans="1:12" ht="12.75" customHeight="1">
      <c r="A124" s="9"/>
      <c r="B124" s="9"/>
      <c r="C124" s="23" t="s">
        <v>188</v>
      </c>
      <c r="D124" s="9"/>
      <c r="E124" s="9"/>
      <c r="F124" s="9"/>
      <c r="G124" s="9"/>
      <c r="H124" s="9"/>
      <c r="I124" s="9"/>
      <c r="J124" s="9"/>
      <c r="K124" s="9"/>
      <c r="L124" s="9"/>
    </row>
    <row r="125" spans="1:14" ht="12.75" customHeight="1" thickBot="1">
      <c r="A125" s="9"/>
      <c r="B125" s="9"/>
      <c r="C125" s="23" t="s">
        <v>132</v>
      </c>
      <c r="D125" s="9"/>
      <c r="E125" s="9"/>
      <c r="F125" s="95">
        <f>F117/571265*100</f>
        <v>13.522620850218376</v>
      </c>
      <c r="G125" s="95">
        <v>11</v>
      </c>
      <c r="H125" s="110"/>
      <c r="I125" s="115">
        <f>(+F125-G125)/G125*100</f>
        <v>22.93291682016705</v>
      </c>
      <c r="K125" s="95">
        <f>K117/571265*100</f>
        <v>26.258041364340546</v>
      </c>
      <c r="L125" s="95">
        <v>25</v>
      </c>
      <c r="N125" s="88">
        <f>(+K125-L125)/L125*100</f>
        <v>5.032165457362183</v>
      </c>
    </row>
    <row r="126" spans="1:5" ht="12.75" customHeight="1" thickTop="1">
      <c r="A126" s="9"/>
      <c r="B126" s="9"/>
      <c r="D126" s="9"/>
      <c r="E126" s="9"/>
    </row>
    <row r="127" spans="1:14" ht="8.25" customHeight="1">
      <c r="A127" s="9"/>
      <c r="B127" s="9"/>
      <c r="C127" s="9"/>
      <c r="D127" s="9"/>
      <c r="E127" s="9"/>
      <c r="F127" s="27"/>
      <c r="G127" s="27"/>
      <c r="H127" s="27"/>
      <c r="I127" s="27"/>
      <c r="J127" s="9"/>
      <c r="K127" s="27"/>
      <c r="L127" s="27"/>
      <c r="N127" s="87"/>
    </row>
    <row r="128" spans="1:14" ht="12.75" customHeight="1">
      <c r="A128" s="9"/>
      <c r="B128" s="9"/>
      <c r="C128" s="23" t="s">
        <v>207</v>
      </c>
      <c r="D128" s="9"/>
      <c r="E128" s="9"/>
      <c r="F128" s="27"/>
      <c r="G128" s="27"/>
      <c r="H128" s="27"/>
      <c r="I128" s="27"/>
      <c r="J128" s="9"/>
      <c r="K128" s="27"/>
      <c r="L128" s="27"/>
      <c r="N128" s="87"/>
    </row>
    <row r="129" spans="1:14" ht="12.75" customHeight="1">
      <c r="A129" s="9"/>
      <c r="B129" s="9"/>
      <c r="C129" s="23" t="s">
        <v>204</v>
      </c>
      <c r="D129" s="9"/>
      <c r="E129" s="9"/>
      <c r="F129" s="27"/>
      <c r="G129" s="27"/>
      <c r="H129" s="27"/>
      <c r="I129" s="27"/>
      <c r="J129" s="9"/>
      <c r="K129" s="27"/>
      <c r="L129" s="27"/>
      <c r="N129" s="87"/>
    </row>
    <row r="130" spans="1:14" ht="12.75" customHeight="1" thickBot="1">
      <c r="A130" s="9"/>
      <c r="B130" s="9"/>
      <c r="C130" s="11" t="s">
        <v>133</v>
      </c>
      <c r="D130" s="9"/>
      <c r="E130" s="9"/>
      <c r="F130" s="95">
        <f>77250/586962*100</f>
        <v>13.160988275220543</v>
      </c>
      <c r="G130" s="95">
        <v>11</v>
      </c>
      <c r="H130" s="110"/>
      <c r="I130" s="115">
        <f>(+F130-G130)/G130*100</f>
        <v>19.645347956550392</v>
      </c>
      <c r="K130" s="95">
        <v>25.56</v>
      </c>
      <c r="L130" s="95">
        <v>24</v>
      </c>
      <c r="N130" s="88">
        <f>(+K130-L130)/L130*100</f>
        <v>6.499999999999995</v>
      </c>
    </row>
    <row r="131" spans="1:12" ht="12.75" customHeight="1" thickTop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ht="12.75" customHeight="1">
      <c r="A132" s="9"/>
      <c r="C132" s="3" t="s">
        <v>169</v>
      </c>
      <c r="D132" s="3" t="s">
        <v>177</v>
      </c>
      <c r="E132" s="3"/>
      <c r="F132" s="3"/>
      <c r="G132" s="3"/>
      <c r="H132" s="3"/>
      <c r="I132" s="3"/>
      <c r="J132" s="3"/>
      <c r="K132" s="3"/>
      <c r="L132" s="3"/>
    </row>
    <row r="133" spans="1:12" ht="12.75" customHeight="1">
      <c r="A133" s="9"/>
      <c r="C133" s="3"/>
      <c r="D133" s="3" t="s">
        <v>170</v>
      </c>
      <c r="E133" s="3"/>
      <c r="F133" s="3"/>
      <c r="G133" s="3"/>
      <c r="H133" s="3"/>
      <c r="I133" s="3"/>
      <c r="J133" s="3"/>
      <c r="K133" s="3"/>
      <c r="L133" s="3"/>
    </row>
    <row r="134" ht="12.75" customHeight="1">
      <c r="A134" s="9"/>
    </row>
    <row r="135" ht="12.75" customHeight="1">
      <c r="A135" s="9"/>
    </row>
    <row r="136" ht="15">
      <c r="A136" s="9"/>
    </row>
    <row r="137" ht="15">
      <c r="A137" s="9"/>
    </row>
    <row r="138" ht="7.5" customHeight="1"/>
  </sheetData>
  <mergeCells count="2">
    <mergeCell ref="K86:N86"/>
    <mergeCell ref="K27:N27"/>
  </mergeCells>
  <printOptions/>
  <pageMargins left="0.6" right="0.24" top="0.25" bottom="0.25" header="0.5" footer="0.5"/>
  <pageSetup horizontalDpi="600" verticalDpi="600" orientation="portrait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Amy</cp:lastModifiedBy>
  <cp:lastPrinted>2000-11-27T08:06:50Z</cp:lastPrinted>
  <dcterms:created xsi:type="dcterms:W3CDTF">2000-06-02T10:53:13Z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