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9" activeTab="2"/>
  </bookViews>
  <sheets>
    <sheet name="BS" sheetId="1" r:id="rId1"/>
    <sheet name="NOTES" sheetId="2" r:id="rId2"/>
    <sheet name="P&amp;L%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'BS'!$A$1:$J$66</definedName>
    <definedName name="_xlnm.Print_Area" localSheetId="1">'NOTES'!$A$1:$K$192</definedName>
    <definedName name="_xlnm.Print_Area" localSheetId="2">'P&amp;L%'!$A$1:$M$131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<sst xmlns="http://schemas.openxmlformats.org/spreadsheetml/2006/main" count="319" uniqueCount="241">
  <si>
    <t>(Company No : 9109-K)</t>
  </si>
  <si>
    <t>Listing Department</t>
  </si>
  <si>
    <t>KUALA LUMPUR STOCK EXCHANGE</t>
  </si>
  <si>
    <t>9th Floor Exchange Square</t>
  </si>
  <si>
    <t>Bukit Kewangan</t>
  </si>
  <si>
    <t xml:space="preserve"> </t>
  </si>
  <si>
    <t>Dear Sirs,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</si>
  <si>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</si>
  <si>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</si>
  <si>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</si>
  <si>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</si>
  <si>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</si>
  <si>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</si>
  <si>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</si>
  <si>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</si>
  <si>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</si>
  <si>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</si>
  <si>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</si>
  <si>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</si>
  <si>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</si>
  <si>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</si>
  <si>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</si>
  <si>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</si>
  <si>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</si>
  <si>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</si>
  <si>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</si>
  <si>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</si>
  <si>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</si>
  <si>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</si>
  <si>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</si>
  <si>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</si>
  <si>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</si>
  <si>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</si>
  <si>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</si>
  <si>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</si>
  <si>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</si>
  <si>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</t>
  </si>
  <si>
    <t xml:space="preserve">    but before income tax, minority</t>
  </si>
  <si>
    <t xml:space="preserve">    interests and extraordinary items</t>
  </si>
  <si>
    <t>(f)</t>
  </si>
  <si>
    <t xml:space="preserve">Share in the results of associated </t>
  </si>
  <si>
    <t xml:space="preserve">    companies</t>
  </si>
  <si>
    <t>Page  2</t>
  </si>
  <si>
    <t>CONSOLIDATED INCOME STATEMENT (CONTINUED)</t>
  </si>
  <si>
    <t>(g)</t>
  </si>
  <si>
    <t>Profit before taxation, minority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</si>
  <si>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</si>
  <si>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</si>
  <si>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</si>
  <si>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</si>
  <si>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</si>
  <si>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</si>
  <si>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</si>
  <si>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to</t>
  </si>
  <si>
    <t xml:space="preserve">     members of the company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</si>
  <si>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</si>
  <si>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</si>
  <si>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</si>
  <si>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</si>
  <si>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</si>
  <si>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>Profit after taxation and extraordinary</t>
  </si>
  <si>
    <t xml:space="preserve">     items attributable to members</t>
  </si>
  <si>
    <t xml:space="preserve">     of the company</t>
  </si>
  <si>
    <t>3</t>
  </si>
  <si>
    <t xml:space="preserve">Earnings per share based on 2(j) above </t>
  </si>
  <si>
    <t xml:space="preserve">     after deducting any provision for</t>
  </si>
  <si>
    <t xml:space="preserve">     preference dividends, if any :</t>
  </si>
  <si>
    <t>(i)  Basic (based on weighted average</t>
  </si>
  <si>
    <t>Page 3</t>
  </si>
  <si>
    <t>CONSOLIDATED BALANCE SHEET</t>
  </si>
  <si>
    <t>AS AT</t>
  </si>
  <si>
    <t>END OF</t>
  </si>
  <si>
    <t>FINANCIAL</t>
  </si>
  <si>
    <t>YEAR END</t>
  </si>
  <si>
    <t>Fixed Assets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</si>
  <si>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</si>
  <si>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</si>
  <si>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</si>
  <si>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</si>
  <si>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</si>
  <si>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</si>
  <si>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</si>
  <si>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>Other Debtors, Deposits and Prepayments</t>
  </si>
  <si>
    <t>Term Deposits</t>
  </si>
  <si>
    <t>Cash and Bank Balances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</si>
  <si>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</si>
  <si>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</si>
  <si>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</si>
  <si>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</si>
  <si>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</si>
  <si>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</si>
  <si>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</si>
  <si>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</si>
  <si>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Share Capital</t>
  </si>
  <si>
    <t>Reserves</t>
  </si>
  <si>
    <t>Share Premium</t>
  </si>
  <si>
    <t>Retained Profits</t>
  </si>
  <si>
    <t>10</t>
  </si>
  <si>
    <t>Minority Interests</t>
  </si>
  <si>
    <t>Other Long Term Liabilities</t>
  </si>
  <si>
    <t>Net tangible assets per share (sen)</t>
  </si>
  <si>
    <t>Page 4</t>
  </si>
  <si>
    <t>NOTES</t>
  </si>
  <si>
    <t>methods of computation as compared with the most recent annual financial statement.</t>
  </si>
  <si>
    <t>Current year provision</t>
  </si>
  <si>
    <t>Page 5</t>
  </si>
  <si>
    <t>NOTES (CONTINUED)</t>
  </si>
  <si>
    <t>14</t>
  </si>
  <si>
    <t>15</t>
  </si>
  <si>
    <t>16</t>
  </si>
  <si>
    <t>Total assets</t>
  </si>
  <si>
    <t>before taxation</t>
  </si>
  <si>
    <t>employed</t>
  </si>
  <si>
    <t>Page 6</t>
  </si>
  <si>
    <t>19</t>
  </si>
  <si>
    <t>20</t>
  </si>
  <si>
    <t>By Order of the Board</t>
  </si>
  <si>
    <t>Su Swee Hong</t>
  </si>
  <si>
    <t>Company Secretary</t>
  </si>
  <si>
    <t xml:space="preserve">    on borrowings, depreciation and</t>
  </si>
  <si>
    <t xml:space="preserve">Operating profit before interest </t>
  </si>
  <si>
    <t>check</t>
  </si>
  <si>
    <t>There were no corporate proposals announced but not completed in the interval from the date of</t>
  </si>
  <si>
    <t>the last quarterly report and date of this announcement.</t>
  </si>
  <si>
    <t>from the last quarter report to the date of this announcement.</t>
  </si>
  <si>
    <t>Investment holdings and others</t>
  </si>
  <si>
    <t>Page 7</t>
  </si>
  <si>
    <t>(audited)</t>
  </si>
  <si>
    <t>Current</t>
  </si>
  <si>
    <t>+ / (-)</t>
  </si>
  <si>
    <t>%</t>
  </si>
  <si>
    <t>50200 Kuala Lumpur</t>
  </si>
  <si>
    <t>.</t>
  </si>
  <si>
    <t>CUMULATIVE QUARTERS</t>
  </si>
  <si>
    <t>cc. Securities Commission</t>
  </si>
  <si>
    <t xml:space="preserve">       ordinary shares in issue) (sen)</t>
  </si>
  <si>
    <t xml:space="preserve">        shares) (sen)</t>
  </si>
  <si>
    <t>BERJAYA SPORTS TOTO BERHAD</t>
  </si>
  <si>
    <t>Development Properties</t>
  </si>
  <si>
    <t>Others</t>
  </si>
  <si>
    <t>Shareholders' Funds Before Treasury Shares</t>
  </si>
  <si>
    <t>Treasury Shares</t>
  </si>
  <si>
    <t>Shareholders' Funds After Treasury Shares</t>
  </si>
  <si>
    <t>Net assets per share (sen)</t>
  </si>
  <si>
    <t xml:space="preserve">   - in Malaysia</t>
  </si>
  <si>
    <t xml:space="preserve">   - outside Malaysia</t>
  </si>
  <si>
    <t>Share of tax of associated company</t>
  </si>
  <si>
    <t>Under provision in prior years</t>
  </si>
  <si>
    <t>follows :</t>
  </si>
  <si>
    <t>Our principal business operations are not significantly affected by seasonality or cyclicality factors.</t>
  </si>
  <si>
    <t>The details of the share buy-backs are as follows :</t>
  </si>
  <si>
    <t>Price per share (RM)</t>
  </si>
  <si>
    <t>Month</t>
  </si>
  <si>
    <t>Lowest</t>
  </si>
  <si>
    <t>Highest</t>
  </si>
  <si>
    <t>Average</t>
  </si>
  <si>
    <t>Number of shares</t>
  </si>
  <si>
    <t>Total consideration</t>
  </si>
  <si>
    <t>There was no pending material litigation cases against the Company and its subsidiary companies</t>
  </si>
  <si>
    <t>Profit/(loss)</t>
  </si>
  <si>
    <t>Investment in Associated Companies</t>
  </si>
  <si>
    <t>Associated companies</t>
  </si>
  <si>
    <t xml:space="preserve">Save as disclosed in Note 13, there were no financial instruments with off balance sheet risk for the </t>
  </si>
  <si>
    <t>Toto betting operations</t>
  </si>
  <si>
    <t>19 September 2000</t>
  </si>
  <si>
    <t xml:space="preserve">UNAUDITED 1ST QUARTER REPORT ON CONSOLIDATED RESULTS </t>
  </si>
  <si>
    <t>FOR THE FINANCIAL QUARTER ENDED 31 JULY 2000</t>
  </si>
  <si>
    <t>31/7/2000</t>
  </si>
  <si>
    <t>31/7/1999</t>
  </si>
  <si>
    <t xml:space="preserve">       [2000: 575,984,000] ordinary </t>
  </si>
  <si>
    <t xml:space="preserve">        571,265,000[2000: 573,150,000]         </t>
  </si>
  <si>
    <t>(ii)  Fully diluted (based on 578,161,000</t>
  </si>
  <si>
    <t>30/4/00</t>
  </si>
  <si>
    <t>The quarterly financial statements have been prepared using the same accounting policies and</t>
  </si>
  <si>
    <t>There was no extraordinary item in the quarterly financial statement under review.</t>
  </si>
  <si>
    <t>There was no exceptional item in the quarterly financial statement under review.</t>
  </si>
  <si>
    <t>The taxation charge for the quarter ended 31 July 2000 included the following :</t>
  </si>
  <si>
    <t>1st quarter</t>
  </si>
  <si>
    <t xml:space="preserve">There was no pre-acquisition profits included in the results for the quarter financial statement ended </t>
  </si>
  <si>
    <t>31 July 2000.</t>
  </si>
  <si>
    <t>There was no profits on sale of investment and properties for the quarter ended 31 July 2000 except</t>
  </si>
  <si>
    <t>for subsidiary companies with principal activities of property development.</t>
  </si>
  <si>
    <t>under review.</t>
  </si>
  <si>
    <t>including business combination, acquisition or disposal of subsidiaries and long term investments,</t>
  </si>
  <si>
    <t>restructuring and discontinuing operations.</t>
  </si>
  <si>
    <t>During the quarter ended 31 July 2000, the Company issued 674,000 ordinary shares arising from</t>
  </si>
  <si>
    <t>June 2000</t>
  </si>
  <si>
    <t>As at 31 July 2000, the number of outstanding shares in issue and fully paid with voting rights is</t>
  </si>
  <si>
    <t>The Group borrowings as at 31 July 2000 consisted of secured short term borrowings amounting to</t>
  </si>
  <si>
    <t>RM7,828,000.  All the borrowings was denominated in US dollars amounting to USD2,063,000 and</t>
  </si>
  <si>
    <t>was converted at the rate prevailing as at 31 July 2000.</t>
  </si>
  <si>
    <t>quarter ended 31 July 2000.</t>
  </si>
  <si>
    <t xml:space="preserve">Segmental turnover, profit before taxation and total assets employed as at 31 July 2000 were as </t>
  </si>
  <si>
    <t>As compared to the preceding quarter ended 30 April 2000, the Group registered a decrease in</t>
  </si>
  <si>
    <t>For the 3-month quarter ended 31 July 2000, the Group recorded a turnover and pre-tax profit of</t>
  </si>
  <si>
    <t>RM584.8 million and RM99.1 million, representing a slight decrease of 0.01% and 4% respectively</t>
  </si>
  <si>
    <t>Given the current economic condition and barring unforeseen circumstances, the Directors anticipate</t>
  </si>
  <si>
    <t>that the results for the remaining quarters will be satisfactory.</t>
  </si>
  <si>
    <t>Not applicable.</t>
  </si>
  <si>
    <t xml:space="preserve">Note : </t>
  </si>
  <si>
    <t>turnover.  This is to be consistent with the basis used in the most recent annual financial statements.</t>
  </si>
  <si>
    <t>569,502,000 (30 April 2000 : 572,029,000) ordinary shares of RM1.00 each.</t>
  </si>
  <si>
    <t xml:space="preserve">As at 31 July 2000, there was a contingent liability of USD51,619,167, (30 April 2000 :  </t>
  </si>
  <si>
    <t xml:space="preserve">USD52,952,500) equivalent to approximately RM196,153,000 relating to an unsecured guarantee given </t>
  </si>
  <si>
    <t>and a loan taken up by a related company. A guarantee fee is receivable by the Company.</t>
  </si>
  <si>
    <t xml:space="preserve">by the Company to Noteholders of a Secured Floating Rate Notes Issue issued by a related company </t>
  </si>
  <si>
    <t xml:space="preserve">  geographical basis are as follows :</t>
  </si>
  <si>
    <t xml:space="preserve">Segmental information on </t>
  </si>
  <si>
    <t>Malaysia</t>
  </si>
  <si>
    <t>Outside Malaysia</t>
  </si>
  <si>
    <t>turnover and pre-tax profit of 10% and 5% respectively for the first quarter 31 July 2000.  The lower</t>
  </si>
  <si>
    <t xml:space="preserve">results were mainly attributed to the decrease in turnover and pre-tax profit of the toto betting </t>
  </si>
  <si>
    <t xml:space="preserve">operations (operated through Sports Toto Malaysia Sdn Bhd), which recorded a decrease of 8.4% and </t>
  </si>
  <si>
    <t xml:space="preserve">19.7% respectively as compared to the preceding quarter.  This was mainly due to higher sales in the </t>
  </si>
  <si>
    <t>the current quarter.</t>
  </si>
  <si>
    <t xml:space="preserve">Chinese New Year festive season in the preceding quarter and the absence of high jackpot runs in </t>
  </si>
  <si>
    <t>as compared to the preceding year corresponding quarter ended 31 July 1999.</t>
  </si>
  <si>
    <t xml:space="preserve">Sport Toto Malaysia Sdn Bhd, our principal toto betting operator, attained a turnover of RM552.8 </t>
  </si>
  <si>
    <t xml:space="preserve">million representing a decrease of 4.3% compared to the previous corresponding quarter ended 31 July </t>
  </si>
  <si>
    <t xml:space="preserve">1999.  The lower turnover was attributed to the current quarter having two draws less than the </t>
  </si>
  <si>
    <t>previous corresponding quarter.  In line with the lower turnover, the company recorded a pre-tax</t>
  </si>
  <si>
    <t>quarter.</t>
  </si>
  <si>
    <t xml:space="preserve">profit of RM88.4 million representing a decrease of 9.9% compared to the previous corresponding </t>
  </si>
  <si>
    <t>The comparative figure for turnover has been restated to exclude the share of associate company's</t>
  </si>
  <si>
    <t>year todate</t>
  </si>
  <si>
    <t>There was no purchase or disposal of quoted securities for the quarter financial statement</t>
  </si>
  <si>
    <t>There were no changes in the composition of the Company for the quarter ended 31 July 2000</t>
  </si>
  <si>
    <t xml:space="preserve">Employees' Share Option Scheme.  The Company also bought back 3,201,000 shares of its own from </t>
  </si>
  <si>
    <t>of the shares being cancelled and resold during the quarter ended 31 July 2000.</t>
  </si>
  <si>
    <t xml:space="preserve">the open market, with internally generated funds, which are being held as treasury shares with none </t>
  </si>
  <si>
    <t xml:space="preserve">The Board has declared a first interim dividend of 5% per share less 28% income tax in respect of </t>
  </si>
  <si>
    <t xml:space="preserve">the financial year ending 30 April 2001 payable on 18 December 2000.  The entitlement date shall be </t>
  </si>
  <si>
    <t>period.</t>
  </si>
  <si>
    <t>A Depositor shall qualify for the entitlement only in respect of :</t>
  </si>
  <si>
    <t>a.</t>
  </si>
  <si>
    <t>b.</t>
  </si>
  <si>
    <t>Shares bought on the Kuala Lumpur Stock Exchange on a cum entitlement basis according</t>
  </si>
  <si>
    <t>to the Rules of the Kuala Lumpur Stock Exchange.</t>
  </si>
  <si>
    <t>fixed on  20 November 2000.  There was no first interim dividend paid for the previous corresponding</t>
  </si>
  <si>
    <t>2000 in respect of ordinary transfers.</t>
  </si>
  <si>
    <t xml:space="preserve">Shares transferred to the Depositor's Securities Account before 12:30p.m. on 20 November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</si>
</sst>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u val="single"/>
      <sz val="11"/>
      <name val="Times New Roman"/>
      <family val="1"/>
    </font>
    <font>
      <b/>
      <sz val="11"/>
      <name val="Times New Roman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 quotePrefix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7" xfId="0" applyFont="1" applyBorder="1" applyAlignment="1" applyProtection="1">
      <alignment horizontal="centerContinuous"/>
      <protection/>
    </xf>
    <xf numFmtId="0" fontId="5" fillId="0" borderId="8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10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1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11" xfId="15" applyNumberFormat="1" applyFont="1" applyBorder="1" applyAlignment="1" applyProtection="1">
      <alignment horizontal="right"/>
      <protection/>
    </xf>
    <xf numFmtId="168" fontId="5" fillId="0" borderId="11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11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7" xfId="15" applyNumberFormat="1" applyFont="1" applyBorder="1" applyAlignment="1" applyProtection="1">
      <alignment/>
      <protection/>
    </xf>
    <xf numFmtId="168" fontId="5" fillId="0" borderId="8" xfId="15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168" fontId="5" fillId="0" borderId="12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168" fontId="5" fillId="0" borderId="13" xfId="15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166" fontId="8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8" fillId="0" borderId="14" xfId="0" applyFont="1" applyBorder="1" applyAlignment="1" applyProtection="1">
      <alignment horizontal="centerContinuous"/>
      <protection/>
    </xf>
    <xf numFmtId="168" fontId="5" fillId="0" borderId="10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12" xfId="15" applyNumberFormat="1" applyFont="1" applyBorder="1" applyAlignment="1" applyProtection="1">
      <alignment horizontal="center"/>
      <protection/>
    </xf>
    <xf numFmtId="168" fontId="5" fillId="0" borderId="15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centerContinuous"/>
    </xf>
    <xf numFmtId="168" fontId="5" fillId="0" borderId="16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168" fontId="5" fillId="0" borderId="22" xfId="0" applyNumberFormat="1" applyFont="1" applyBorder="1" applyAlignment="1">
      <alignment/>
    </xf>
    <xf numFmtId="44" fontId="5" fillId="0" borderId="0" xfId="17" applyFont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5" fillId="0" borderId="20" xfId="0" applyFont="1" applyBorder="1" applyAlignment="1" applyProtection="1" quotePrefix="1">
      <alignment horizontal="center"/>
      <protection/>
    </xf>
    <xf numFmtId="0" fontId="0" fillId="0" borderId="23" xfId="0" applyBorder="1" applyAlignment="1" quotePrefix="1">
      <alignment horizontal="center"/>
    </xf>
    <xf numFmtId="0" fontId="5" fillId="0" borderId="19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167" fontId="5" fillId="0" borderId="0" xfId="0" applyNumberFormat="1" applyFont="1" applyAlignment="1">
      <alignment/>
    </xf>
    <xf numFmtId="167" fontId="5" fillId="0" borderId="12" xfId="0" applyNumberFormat="1" applyFont="1" applyBorder="1" applyAlignment="1">
      <alignment/>
    </xf>
    <xf numFmtId="43" fontId="0" fillId="0" borderId="0" xfId="15" applyAlignment="1">
      <alignment/>
    </xf>
    <xf numFmtId="167" fontId="0" fillId="0" borderId="0" xfId="0" applyNumberFormat="1" applyAlignment="1">
      <alignment/>
    </xf>
    <xf numFmtId="167" fontId="5" fillId="0" borderId="15" xfId="15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168" fontId="5" fillId="0" borderId="15" xfId="15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/>
    </xf>
    <xf numFmtId="168" fontId="5" fillId="0" borderId="27" xfId="15" applyNumberFormat="1" applyFont="1" applyBorder="1" applyAlignment="1">
      <alignment/>
    </xf>
    <xf numFmtId="0" fontId="5" fillId="0" borderId="25" xfId="0" applyFont="1" applyBorder="1" applyAlignment="1" quotePrefix="1">
      <alignment/>
    </xf>
    <xf numFmtId="0" fontId="5" fillId="0" borderId="28" xfId="0" applyFont="1" applyBorder="1" applyAlignment="1">
      <alignment/>
    </xf>
    <xf numFmtId="43" fontId="5" fillId="0" borderId="25" xfId="15" applyFont="1" applyBorder="1" applyAlignment="1">
      <alignment/>
    </xf>
    <xf numFmtId="43" fontId="5" fillId="0" borderId="26" xfId="15" applyFont="1" applyBorder="1" applyAlignment="1">
      <alignment/>
    </xf>
    <xf numFmtId="168" fontId="5" fillId="0" borderId="28" xfId="15" applyNumberFormat="1" applyFont="1" applyBorder="1" applyAlignment="1">
      <alignment/>
    </xf>
    <xf numFmtId="168" fontId="5" fillId="0" borderId="29" xfId="15" applyNumberFormat="1" applyFont="1" applyBorder="1" applyAlignment="1" applyProtection="1">
      <alignment/>
      <protection/>
    </xf>
    <xf numFmtId="43" fontId="5" fillId="0" borderId="15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Alignment="1">
      <alignment horizontal="centerContinuous"/>
    </xf>
    <xf numFmtId="168" fontId="5" fillId="0" borderId="22" xfId="15" applyNumberFormat="1" applyFont="1" applyBorder="1" applyAlignment="1">
      <alignment horizontal="centerContinuous"/>
    </xf>
    <xf numFmtId="0" fontId="5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78</xdr:row>
      <xdr:rowOff>0</xdr:rowOff>
    </xdr:from>
    <xdr:to>
      <xdr:col>12</xdr:col>
      <xdr:colOff>0</xdr:colOff>
      <xdr:row>78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128873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C26">
      <selection activeCell="H58" sqref="H58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ht="15" customHeight="1"/>
    <row r="3" ht="15" customHeight="1"/>
    <row r="4" ht="15" customHeight="1"/>
    <row r="5" ht="7.5" customHeight="1"/>
    <row r="6" spans="1:10" ht="13.5" customHeight="1">
      <c r="A6" s="56" t="s">
        <v>137</v>
      </c>
      <c r="B6" s="3"/>
      <c r="C6" s="3"/>
      <c r="D6" s="3"/>
      <c r="E6" s="3"/>
      <c r="J6" s="1"/>
    </row>
    <row r="7" spans="1:5" ht="13.5" customHeight="1">
      <c r="A7" s="57" t="s">
        <v>165</v>
      </c>
      <c r="B7" s="3"/>
      <c r="C7" s="3"/>
      <c r="D7" s="3"/>
      <c r="E7" s="3"/>
    </row>
    <row r="8" spans="1:5" ht="13.5" customHeight="1">
      <c r="A8" s="58" t="s">
        <v>166</v>
      </c>
      <c r="B8" s="3"/>
      <c r="C8" s="3"/>
      <c r="D8" s="3"/>
      <c r="E8" s="3"/>
    </row>
    <row r="9" spans="1:5" ht="13.5" customHeight="1">
      <c r="A9" s="56" t="s">
        <v>68</v>
      </c>
      <c r="B9" s="3"/>
      <c r="C9" s="3"/>
      <c r="D9" s="3"/>
      <c r="E9" s="3"/>
    </row>
    <row r="10" spans="1:5" ht="10.5" customHeight="1">
      <c r="A10" s="3"/>
      <c r="B10" s="3"/>
      <c r="C10" s="3"/>
      <c r="D10" s="3"/>
      <c r="E10" s="3"/>
    </row>
    <row r="11" spans="1:10" ht="13.5" customHeight="1">
      <c r="A11" s="56" t="s">
        <v>69</v>
      </c>
      <c r="B11" s="3"/>
      <c r="C11" s="3"/>
      <c r="D11" s="3"/>
      <c r="E11" s="3"/>
      <c r="H11" s="23" t="s">
        <v>70</v>
      </c>
      <c r="J11" s="23" t="s">
        <v>70</v>
      </c>
    </row>
    <row r="12" spans="1:10" ht="13.5" customHeight="1">
      <c r="A12" s="6"/>
      <c r="B12" s="6"/>
      <c r="C12" s="6"/>
      <c r="D12" s="6"/>
      <c r="E12" s="6"/>
      <c r="H12" s="24" t="s">
        <v>71</v>
      </c>
      <c r="J12" s="24" t="s">
        <v>10</v>
      </c>
    </row>
    <row r="13" spans="1:10" ht="13.5" customHeight="1">
      <c r="A13" s="6"/>
      <c r="B13" s="6"/>
      <c r="C13" s="6"/>
      <c r="D13" s="6"/>
      <c r="E13" s="6"/>
      <c r="H13" s="24" t="s">
        <v>9</v>
      </c>
      <c r="J13" s="24" t="s">
        <v>72</v>
      </c>
    </row>
    <row r="14" spans="1:10" ht="13.5" customHeight="1">
      <c r="A14" s="6"/>
      <c r="B14" s="6"/>
      <c r="C14" s="6"/>
      <c r="D14" s="6"/>
      <c r="E14" s="6"/>
      <c r="H14" s="24" t="s">
        <v>12</v>
      </c>
      <c r="J14" s="24" t="s">
        <v>73</v>
      </c>
    </row>
    <row r="15" spans="1:10" ht="13.5" customHeight="1">
      <c r="A15" s="6"/>
      <c r="B15" s="6"/>
      <c r="C15" s="6"/>
      <c r="D15" s="6"/>
      <c r="E15" s="6"/>
      <c r="H15" s="24" t="s">
        <v>167</v>
      </c>
      <c r="J15" s="24" t="s">
        <v>172</v>
      </c>
    </row>
    <row r="16" spans="1:10" ht="13.5" customHeight="1">
      <c r="A16" s="6"/>
      <c r="B16" s="6"/>
      <c r="C16" s="6"/>
      <c r="D16" s="6"/>
      <c r="E16" s="6"/>
      <c r="H16" s="75"/>
      <c r="J16" s="76" t="s">
        <v>127</v>
      </c>
    </row>
    <row r="17" spans="1:10" ht="13.5" customHeight="1">
      <c r="A17" s="6"/>
      <c r="B17" s="6"/>
      <c r="C17" s="6"/>
      <c r="D17" s="6"/>
      <c r="E17" s="6"/>
      <c r="H17" s="25" t="s">
        <v>17</v>
      </c>
      <c r="J17" s="25" t="s">
        <v>17</v>
      </c>
    </row>
    <row r="18" spans="1:5" ht="7.5" customHeight="1">
      <c r="A18" s="6"/>
      <c r="B18" s="6"/>
      <c r="C18" s="6"/>
      <c r="D18" s="6"/>
      <c r="E18" s="6"/>
    </row>
    <row r="19" spans="1:10" ht="13.5" customHeight="1">
      <c r="A19" s="27" t="s">
        <v>18</v>
      </c>
      <c r="B19" s="11" t="s">
        <v>74</v>
      </c>
      <c r="C19" s="6"/>
      <c r="D19" s="6"/>
      <c r="E19" s="6"/>
      <c r="H19" s="33">
        <v>114903</v>
      </c>
      <c r="I19" s="30"/>
      <c r="J19" s="33">
        <v>117300</v>
      </c>
    </row>
    <row r="20" spans="1:10" ht="13.5" customHeight="1">
      <c r="A20" s="27" t="s">
        <v>25</v>
      </c>
      <c r="B20" s="11" t="s">
        <v>160</v>
      </c>
      <c r="H20" s="33">
        <v>1207</v>
      </c>
      <c r="I20" s="30"/>
      <c r="J20" s="33">
        <v>1208</v>
      </c>
    </row>
    <row r="21" spans="1:10" ht="13.5" customHeight="1">
      <c r="A21" s="27" t="s">
        <v>63</v>
      </c>
      <c r="B21" s="11" t="s">
        <v>75</v>
      </c>
      <c r="H21" s="33">
        <v>14058</v>
      </c>
      <c r="I21" s="30"/>
      <c r="J21" s="33">
        <v>14058</v>
      </c>
    </row>
    <row r="22" spans="1:10" ht="13.5" customHeight="1">
      <c r="A22" s="27">
        <v>4</v>
      </c>
      <c r="B22" s="11" t="s">
        <v>77</v>
      </c>
      <c r="H22" s="33">
        <f>649926+2858+27</f>
        <v>652811</v>
      </c>
      <c r="I22" s="30"/>
      <c r="J22" s="33">
        <f>653200+3345</f>
        <v>656545</v>
      </c>
    </row>
    <row r="23" spans="1:10" ht="4.5" customHeight="1">
      <c r="A23" s="49"/>
      <c r="H23" s="30"/>
      <c r="I23" s="30"/>
      <c r="J23" s="30"/>
    </row>
    <row r="24" spans="1:10" ht="13.5" customHeight="1">
      <c r="A24" s="27">
        <v>5</v>
      </c>
      <c r="B24" s="11" t="s">
        <v>79</v>
      </c>
      <c r="H24" s="30"/>
      <c r="I24" s="30"/>
      <c r="J24" s="30"/>
    </row>
    <row r="25" spans="1:10" ht="13.5" customHeight="1">
      <c r="A25" s="49"/>
      <c r="C25" s="11" t="s">
        <v>80</v>
      </c>
      <c r="H25" s="33">
        <v>7972</v>
      </c>
      <c r="I25" s="30"/>
      <c r="J25" s="33">
        <v>8173</v>
      </c>
    </row>
    <row r="26" spans="1:10" ht="13.5" customHeight="1">
      <c r="A26" s="49"/>
      <c r="C26" s="11" t="s">
        <v>81</v>
      </c>
      <c r="H26" s="33">
        <v>36537</v>
      </c>
      <c r="I26" s="30"/>
      <c r="J26" s="33">
        <v>45127</v>
      </c>
    </row>
    <row r="27" spans="1:10" ht="13.5" customHeight="1">
      <c r="A27" s="49"/>
      <c r="C27" s="11" t="s">
        <v>82</v>
      </c>
      <c r="H27" s="33">
        <f>28512+4876+252446+668992+310</f>
        <v>955136</v>
      </c>
      <c r="I27" s="30"/>
      <c r="J27" s="33">
        <f>38510+6593+249162+512987+133</f>
        <v>807385</v>
      </c>
    </row>
    <row r="28" spans="1:10" ht="13.5" customHeight="1">
      <c r="A28" s="49"/>
      <c r="C28" s="11" t="s">
        <v>138</v>
      </c>
      <c r="H28" s="33">
        <v>19472</v>
      </c>
      <c r="I28" s="30"/>
      <c r="J28" s="33">
        <v>19614</v>
      </c>
    </row>
    <row r="29" spans="1:10" ht="13.5" customHeight="1">
      <c r="A29" s="49"/>
      <c r="C29" s="11" t="s">
        <v>83</v>
      </c>
      <c r="H29" s="33">
        <v>98349</v>
      </c>
      <c r="I29" s="30"/>
      <c r="J29" s="33">
        <v>65697</v>
      </c>
    </row>
    <row r="30" spans="1:10" ht="13.5" customHeight="1">
      <c r="A30" s="49"/>
      <c r="C30" s="11" t="s">
        <v>84</v>
      </c>
      <c r="H30" s="36">
        <v>23700</v>
      </c>
      <c r="I30" s="30"/>
      <c r="J30" s="36">
        <v>167067</v>
      </c>
    </row>
    <row r="31" spans="1:10" ht="4.5" customHeight="1">
      <c r="A31" s="49"/>
      <c r="H31" s="30"/>
      <c r="I31" s="30"/>
      <c r="J31" s="30"/>
    </row>
    <row r="32" spans="1:10" ht="12.75" customHeight="1">
      <c r="A32" s="49"/>
      <c r="H32" s="36">
        <f>SUM(H25:H30)</f>
        <v>1141166</v>
      </c>
      <c r="I32" s="30"/>
      <c r="J32" s="36">
        <f>SUM(J25:J30)</f>
        <v>1113063</v>
      </c>
    </row>
    <row r="33" spans="1:10" ht="6" customHeight="1">
      <c r="A33" s="49"/>
      <c r="H33" s="30"/>
      <c r="I33" s="30"/>
      <c r="J33" s="30"/>
    </row>
    <row r="34" spans="1:10" ht="13.5" customHeight="1">
      <c r="A34" s="27">
        <v>6</v>
      </c>
      <c r="B34" s="11" t="s">
        <v>86</v>
      </c>
      <c r="H34" s="30"/>
      <c r="I34" s="30"/>
      <c r="J34" s="30"/>
    </row>
    <row r="35" spans="1:10" ht="13.5" customHeight="1">
      <c r="A35" s="49"/>
      <c r="C35" s="11" t="s">
        <v>87</v>
      </c>
      <c r="H35" s="33">
        <v>7828</v>
      </c>
      <c r="I35" s="30"/>
      <c r="J35" s="33">
        <v>7853</v>
      </c>
    </row>
    <row r="36" spans="1:10" ht="13.5" customHeight="1">
      <c r="A36" s="49"/>
      <c r="C36" s="11" t="s">
        <v>88</v>
      </c>
      <c r="H36" s="33">
        <v>30545</v>
      </c>
      <c r="I36" s="30"/>
      <c r="J36" s="33">
        <v>42847</v>
      </c>
    </row>
    <row r="37" spans="1:10" ht="13.5" customHeight="1">
      <c r="A37" s="49"/>
      <c r="C37" s="11" t="s">
        <v>89</v>
      </c>
      <c r="H37" s="33">
        <f>266863+3125</f>
        <v>269988</v>
      </c>
      <c r="I37" s="30"/>
      <c r="J37" s="33">
        <f>266124+3052</f>
        <v>269176</v>
      </c>
    </row>
    <row r="38" spans="1:10" ht="13.5" customHeight="1">
      <c r="A38" s="49"/>
      <c r="C38" s="11" t="s">
        <v>90</v>
      </c>
      <c r="H38" s="33">
        <v>76189</v>
      </c>
      <c r="I38" s="30"/>
      <c r="J38" s="33">
        <v>91178</v>
      </c>
    </row>
    <row r="39" spans="1:10" ht="13.5" customHeight="1">
      <c r="A39" s="49"/>
      <c r="C39" s="11" t="s">
        <v>91</v>
      </c>
      <c r="H39" s="35">
        <f>61433+20502</f>
        <v>81935</v>
      </c>
      <c r="I39" s="30"/>
      <c r="J39" s="36">
        <v>61433</v>
      </c>
    </row>
    <row r="40" spans="1:10" ht="4.5" customHeight="1">
      <c r="A40" s="49"/>
      <c r="H40" s="30"/>
      <c r="I40" s="30"/>
      <c r="J40" s="30"/>
    </row>
    <row r="41" spans="1:10" ht="12.75" customHeight="1">
      <c r="A41" s="49"/>
      <c r="H41" s="36">
        <f>SUM(H35:H39)</f>
        <v>466485</v>
      </c>
      <c r="I41" s="30"/>
      <c r="J41" s="36">
        <f>SUM(J35:J39)</f>
        <v>472487</v>
      </c>
    </row>
    <row r="42" spans="1:10" ht="6" customHeight="1">
      <c r="A42" s="49"/>
      <c r="H42" s="30"/>
      <c r="I42" s="30"/>
      <c r="J42" s="30"/>
    </row>
    <row r="43" spans="1:10" ht="12.75" customHeight="1">
      <c r="A43" s="27">
        <v>7</v>
      </c>
      <c r="B43" s="11" t="s">
        <v>92</v>
      </c>
      <c r="H43" s="36">
        <f>H32-H41</f>
        <v>674681</v>
      </c>
      <c r="I43" s="30"/>
      <c r="J43" s="36">
        <f>J32-J41</f>
        <v>640576</v>
      </c>
    </row>
    <row r="44" spans="1:10" ht="4.5" customHeight="1">
      <c r="A44" s="49"/>
      <c r="H44" s="30"/>
      <c r="I44" s="30"/>
      <c r="J44" s="30"/>
    </row>
    <row r="45" spans="1:10" ht="15.75" thickBot="1">
      <c r="A45" s="49"/>
      <c r="H45" s="28">
        <f>SUM(H19:H22)+H43</f>
        <v>1457660</v>
      </c>
      <c r="I45" s="30"/>
      <c r="J45" s="28">
        <f>SUM(J19:J22)+J43</f>
        <v>1429687</v>
      </c>
    </row>
    <row r="46" spans="1:10" ht="6" customHeight="1" thickTop="1">
      <c r="A46" s="49"/>
      <c r="H46" s="30"/>
      <c r="I46" s="30"/>
      <c r="J46" s="30"/>
    </row>
    <row r="47" spans="1:10" ht="13.5" customHeight="1">
      <c r="A47" s="27">
        <v>8</v>
      </c>
      <c r="B47" s="11" t="s">
        <v>93</v>
      </c>
      <c r="H47" s="33">
        <v>575758</v>
      </c>
      <c r="I47" s="30"/>
      <c r="J47" s="33">
        <v>575084</v>
      </c>
    </row>
    <row r="48" spans="1:10" ht="13.5" customHeight="1">
      <c r="A48" s="49"/>
      <c r="B48" s="11" t="s">
        <v>94</v>
      </c>
      <c r="H48" s="30"/>
      <c r="I48" s="30"/>
      <c r="J48" s="30"/>
    </row>
    <row r="49" spans="1:10" ht="13.5" customHeight="1">
      <c r="A49" s="49"/>
      <c r="C49" s="11" t="s">
        <v>95</v>
      </c>
      <c r="H49" s="42">
        <v>97731</v>
      </c>
      <c r="I49" s="30"/>
      <c r="J49" s="42">
        <v>94374</v>
      </c>
    </row>
    <row r="50" spans="1:10" ht="13.5" customHeight="1">
      <c r="A50" s="49"/>
      <c r="C50" s="11" t="s">
        <v>96</v>
      </c>
      <c r="H50" s="43">
        <f>921814-20502</f>
        <v>901312</v>
      </c>
      <c r="I50" s="30"/>
      <c r="J50" s="43">
        <v>849063</v>
      </c>
    </row>
    <row r="51" spans="1:10" ht="13.5" customHeight="1">
      <c r="A51" s="49"/>
      <c r="C51" s="11" t="s">
        <v>139</v>
      </c>
      <c r="H51" s="65">
        <v>4058</v>
      </c>
      <c r="I51" s="30"/>
      <c r="J51" s="65">
        <v>7027</v>
      </c>
    </row>
    <row r="52" spans="1:10" ht="4.5" customHeight="1">
      <c r="A52" s="49"/>
      <c r="H52" s="30"/>
      <c r="I52" s="30"/>
      <c r="J52"/>
    </row>
    <row r="53" spans="1:10" ht="15">
      <c r="A53" s="49"/>
      <c r="H53" s="36">
        <f>SUM(H49:H51)</f>
        <v>1003101</v>
      </c>
      <c r="I53" s="30"/>
      <c r="J53" s="36">
        <f>SUM(J49:J51)</f>
        <v>950464</v>
      </c>
    </row>
    <row r="54" spans="1:10" ht="14.25" customHeight="1">
      <c r="A54" s="49"/>
      <c r="B54" s="26" t="s">
        <v>140</v>
      </c>
      <c r="H54" s="33">
        <f>H47+H53</f>
        <v>1578859</v>
      </c>
      <c r="I54" s="30"/>
      <c r="J54" s="33">
        <f>J47+J53</f>
        <v>1525548</v>
      </c>
    </row>
    <row r="55" spans="1:10" ht="6" customHeight="1">
      <c r="A55" s="49"/>
      <c r="B55" s="11"/>
      <c r="H55" s="33"/>
      <c r="I55" s="30"/>
      <c r="J55" s="33"/>
    </row>
    <row r="56" spans="1:10" ht="13.5" customHeight="1">
      <c r="A56" s="49">
        <v>9</v>
      </c>
      <c r="B56" s="11" t="s">
        <v>141</v>
      </c>
      <c r="H56" s="46">
        <v>-45728</v>
      </c>
      <c r="I56" s="30"/>
      <c r="J56" s="46">
        <v>-25744</v>
      </c>
    </row>
    <row r="57" spans="1:10" ht="6" customHeight="1">
      <c r="A57" s="49"/>
      <c r="B57" s="11"/>
      <c r="H57" s="33"/>
      <c r="I57" s="30"/>
      <c r="J57" s="33"/>
    </row>
    <row r="58" spans="1:10" ht="13.5" customHeight="1">
      <c r="A58" s="49"/>
      <c r="B58" s="11" t="s">
        <v>142</v>
      </c>
      <c r="H58" s="33">
        <f>+H54+H56</f>
        <v>1533131</v>
      </c>
      <c r="I58" s="30"/>
      <c r="J58" s="33">
        <f>+J54+J56</f>
        <v>1499804</v>
      </c>
    </row>
    <row r="59" spans="1:10" ht="6" customHeight="1">
      <c r="A59" s="49"/>
      <c r="B59" s="11"/>
      <c r="H59" s="33"/>
      <c r="I59" s="30"/>
      <c r="J59" s="33"/>
    </row>
    <row r="60" spans="1:10" ht="13.5" customHeight="1">
      <c r="A60" s="47" t="s">
        <v>97</v>
      </c>
      <c r="B60" s="11" t="s">
        <v>98</v>
      </c>
      <c r="H60" s="33">
        <v>-111923</v>
      </c>
      <c r="I60" s="30"/>
      <c r="J60" s="33">
        <v>-106292</v>
      </c>
    </row>
    <row r="61" spans="1:10" ht="13.5" customHeight="1">
      <c r="A61" s="47">
        <v>11</v>
      </c>
      <c r="B61" s="11" t="s">
        <v>99</v>
      </c>
      <c r="H61" s="46">
        <f>30516+5936</f>
        <v>36452</v>
      </c>
      <c r="I61" s="30"/>
      <c r="J61" s="46">
        <f>30239+5936</f>
        <v>36175</v>
      </c>
    </row>
    <row r="62" spans="1:10" ht="15.75" thickBot="1">
      <c r="A62" s="49"/>
      <c r="H62" s="28">
        <f>SUM(H58:H61)</f>
        <v>1457660</v>
      </c>
      <c r="I62" s="30"/>
      <c r="J62" s="28">
        <f>SUM(J58:J61)</f>
        <v>1429687</v>
      </c>
    </row>
    <row r="63" spans="1:10" ht="6" customHeight="1" thickTop="1">
      <c r="A63" s="49"/>
      <c r="H63" s="30"/>
      <c r="I63" s="30"/>
      <c r="J63" s="30"/>
    </row>
    <row r="64" spans="1:10" ht="12.75" customHeight="1" thickBot="1">
      <c r="A64" s="47">
        <v>12</v>
      </c>
      <c r="B64" s="11" t="s">
        <v>100</v>
      </c>
      <c r="H64" s="28">
        <f>+(H58-H22)/(H47-6256)*100</f>
        <v>154.57715688443588</v>
      </c>
      <c r="I64" s="30"/>
      <c r="J64" s="28">
        <v>148</v>
      </c>
    </row>
    <row r="65" spans="8:10" ht="4.5" customHeight="1" thickTop="1">
      <c r="H65" s="30"/>
      <c r="I65" s="30"/>
      <c r="J65" s="30"/>
    </row>
    <row r="66" spans="1:10" ht="12.75" customHeight="1" thickBot="1">
      <c r="A66" s="9">
        <v>13</v>
      </c>
      <c r="B66" s="9" t="s">
        <v>143</v>
      </c>
      <c r="H66" s="28">
        <f>+H58/(H47-6256)*100</f>
        <v>269.20555151693935</v>
      </c>
      <c r="J66" s="94">
        <v>262</v>
      </c>
    </row>
    <row r="67" ht="15.75" thickTop="1"/>
    <row r="68" spans="6:10" ht="15">
      <c r="F68" s="9" t="s">
        <v>121</v>
      </c>
      <c r="H68" s="66">
        <f>+H62-H45</f>
        <v>0</v>
      </c>
      <c r="J68" s="66">
        <f>+J62-J45</f>
        <v>0</v>
      </c>
    </row>
    <row r="75" ht="12" customHeight="1"/>
    <row r="210" ht="12" customHeight="1"/>
    <row r="212" ht="8.25" customHeight="1"/>
    <row r="215" ht="8.25" customHeight="1"/>
    <row r="224" spans="2:10" ht="15">
      <c r="B224" s="6"/>
      <c r="C224" s="6"/>
      <c r="D224" s="6"/>
      <c r="E224" s="6"/>
      <c r="F224" s="6"/>
      <c r="G224" s="6"/>
      <c r="H224" s="6"/>
      <c r="I224" s="6"/>
      <c r="J224" s="6"/>
    </row>
    <row r="225" ht="10.5" customHeight="1"/>
    <row r="228" ht="10.5" customHeight="1"/>
  </sheetData>
  <printOptions/>
  <pageMargins left="0.6" right="0.24" top="0.25" bottom="0.26" header="0.22" footer="0.2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workbookViewId="0" topLeftCell="B172">
      <selection activeCell="D183" sqref="D183"/>
    </sheetView>
  </sheetViews>
  <sheetFormatPr defaultColWidth="9.33203125" defaultRowHeight="12.75"/>
  <cols>
    <col min="1" max="1" width="7.33203125" style="0" customWidth="1"/>
    <col min="2" max="2" width="8.83203125" style="0" customWidth="1"/>
    <col min="3" max="3" width="7.83203125" style="0" customWidth="1"/>
    <col min="4" max="4" width="8.33203125" style="0" customWidth="1"/>
    <col min="5" max="5" width="7.66015625" style="0" customWidth="1"/>
    <col min="6" max="6" width="11.83203125" style="0" customWidth="1"/>
    <col min="7" max="7" width="9.66015625" style="0" customWidth="1"/>
    <col min="8" max="8" width="13.16015625" style="0" customWidth="1"/>
    <col min="9" max="9" width="10.16015625" style="0" customWidth="1"/>
    <col min="10" max="10" width="11.83203125" style="0" customWidth="1"/>
    <col min="11" max="11" width="11.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56" t="s">
        <v>137</v>
      </c>
      <c r="B5" s="3"/>
      <c r="C5" s="3"/>
      <c r="D5" s="3"/>
      <c r="E5" s="3"/>
      <c r="F5" s="3"/>
      <c r="G5" s="3"/>
      <c r="H5" s="3"/>
      <c r="I5" s="9"/>
      <c r="J5" s="9"/>
    </row>
    <row r="6" spans="1:10" ht="15">
      <c r="A6" s="57" t="s">
        <v>165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58" t="s">
        <v>166</v>
      </c>
      <c r="B7" s="3"/>
      <c r="C7" s="3"/>
      <c r="D7" s="3"/>
      <c r="E7" s="3"/>
      <c r="F7" s="3"/>
      <c r="G7" s="3"/>
      <c r="H7" s="3"/>
      <c r="I7" s="9"/>
      <c r="J7" s="9"/>
    </row>
    <row r="8" spans="1:10" ht="15">
      <c r="A8" s="56" t="s">
        <v>101</v>
      </c>
      <c r="B8" s="3"/>
      <c r="C8" s="3"/>
      <c r="D8" s="3"/>
      <c r="E8" s="3"/>
      <c r="F8" s="3"/>
      <c r="G8" s="3"/>
      <c r="H8" s="3"/>
      <c r="I8" s="9"/>
      <c r="J8" s="9"/>
    </row>
    <row r="9" spans="1:10" ht="15">
      <c r="A9" s="3"/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56" t="s">
        <v>102</v>
      </c>
      <c r="B10" s="3"/>
      <c r="C10" s="3"/>
      <c r="D10" s="3"/>
      <c r="E10" s="3"/>
      <c r="F10" s="3"/>
      <c r="G10" s="3"/>
      <c r="H10" s="3"/>
      <c r="I10" s="9"/>
      <c r="J10" s="9"/>
    </row>
    <row r="11" spans="1:10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>
      <c r="A12" s="11" t="s">
        <v>18</v>
      </c>
      <c r="B12" s="11" t="s">
        <v>173</v>
      </c>
      <c r="C12" s="6"/>
      <c r="D12" s="6"/>
      <c r="E12" s="6"/>
      <c r="F12" s="6"/>
      <c r="G12" s="6"/>
      <c r="H12" s="6"/>
      <c r="I12" s="6"/>
      <c r="J12" s="6"/>
    </row>
    <row r="13" spans="1:10" ht="15">
      <c r="A13" s="9"/>
      <c r="B13" s="11" t="s">
        <v>103</v>
      </c>
      <c r="C13" s="6"/>
      <c r="D13" s="6"/>
      <c r="E13" s="6"/>
      <c r="F13" s="6"/>
      <c r="G13" s="6"/>
      <c r="H13" s="6"/>
      <c r="I13" s="6"/>
      <c r="J13" s="6"/>
    </row>
    <row r="14" spans="1:10" ht="15">
      <c r="A14" s="9"/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11" t="s">
        <v>25</v>
      </c>
      <c r="B15" s="11" t="s">
        <v>175</v>
      </c>
      <c r="C15" s="9"/>
      <c r="D15" s="9"/>
      <c r="E15" s="9"/>
      <c r="F15" s="9"/>
      <c r="G15" s="9"/>
      <c r="H15" s="9"/>
      <c r="I15" s="9"/>
      <c r="J15" s="9"/>
    </row>
    <row r="16" spans="1:10" ht="15">
      <c r="A16" s="11"/>
      <c r="B16" s="26"/>
      <c r="C16" s="9"/>
      <c r="D16" s="9"/>
      <c r="E16" s="9"/>
      <c r="F16" s="9"/>
      <c r="G16" s="9"/>
      <c r="H16" s="9"/>
      <c r="I16" s="9"/>
      <c r="J16" s="9"/>
    </row>
    <row r="17" spans="1:10" ht="15">
      <c r="A17" s="11" t="s">
        <v>63</v>
      </c>
      <c r="B17" s="26" t="s">
        <v>174</v>
      </c>
      <c r="C17" s="9"/>
      <c r="D17" s="9"/>
      <c r="E17" s="9"/>
      <c r="F17" s="9"/>
      <c r="G17" s="9"/>
      <c r="H17" s="9"/>
      <c r="I17" s="9"/>
      <c r="J17" s="9"/>
    </row>
    <row r="18" spans="1:10" ht="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11" t="s">
        <v>76</v>
      </c>
      <c r="B19" s="26" t="s">
        <v>176</v>
      </c>
      <c r="C19" s="9"/>
      <c r="D19" s="9"/>
      <c r="E19" s="9"/>
      <c r="F19" s="9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9"/>
      <c r="B21" s="9"/>
      <c r="C21" s="9"/>
      <c r="D21" s="9"/>
      <c r="E21" s="9"/>
      <c r="F21" s="9"/>
      <c r="G21" s="49" t="s">
        <v>128</v>
      </c>
      <c r="H21" s="9"/>
      <c r="I21" s="49" t="s">
        <v>128</v>
      </c>
      <c r="J21" s="9"/>
    </row>
    <row r="22" spans="1:10" ht="15">
      <c r="A22" s="9"/>
      <c r="B22" s="9"/>
      <c r="C22" s="9"/>
      <c r="D22" s="9"/>
      <c r="E22" s="9"/>
      <c r="F22" s="9"/>
      <c r="G22" s="49" t="s">
        <v>177</v>
      </c>
      <c r="H22" s="9"/>
      <c r="I22" s="49" t="s">
        <v>224</v>
      </c>
      <c r="J22" s="9"/>
    </row>
    <row r="23" spans="1:10" ht="15">
      <c r="A23" s="9"/>
      <c r="B23" s="9"/>
      <c r="C23" s="9"/>
      <c r="D23" s="9"/>
      <c r="E23" s="9"/>
      <c r="F23" s="9"/>
      <c r="G23" s="27" t="s">
        <v>17</v>
      </c>
      <c r="I23" s="27" t="s">
        <v>17</v>
      </c>
      <c r="J23" s="9"/>
    </row>
    <row r="24" spans="1:10" ht="15">
      <c r="A24" s="9"/>
      <c r="B24" s="11" t="s">
        <v>104</v>
      </c>
      <c r="C24" s="9"/>
      <c r="D24" s="9"/>
      <c r="E24" s="9"/>
      <c r="F24" s="9"/>
      <c r="J24" s="9"/>
    </row>
    <row r="25" spans="1:10" ht="15">
      <c r="A25" s="9"/>
      <c r="B25" s="11" t="s">
        <v>144</v>
      </c>
      <c r="C25" s="9"/>
      <c r="D25" s="9"/>
      <c r="E25" s="9"/>
      <c r="F25" s="9"/>
      <c r="G25" s="30">
        <f>+I25</f>
        <v>26537</v>
      </c>
      <c r="I25" s="33">
        <v>26537</v>
      </c>
      <c r="J25" s="9"/>
    </row>
    <row r="26" spans="1:10" ht="15">
      <c r="A26" s="9"/>
      <c r="B26" s="11" t="s">
        <v>145</v>
      </c>
      <c r="C26" s="9"/>
      <c r="D26" s="9"/>
      <c r="E26" s="9"/>
      <c r="F26" s="9"/>
      <c r="G26" s="30">
        <f>+I26</f>
        <v>893</v>
      </c>
      <c r="I26" s="33">
        <v>893</v>
      </c>
      <c r="J26" s="9"/>
    </row>
    <row r="27" spans="1:10" ht="15">
      <c r="A27" s="9"/>
      <c r="B27" s="11" t="s">
        <v>147</v>
      </c>
      <c r="C27" s="9"/>
      <c r="D27" s="9"/>
      <c r="E27" s="9"/>
      <c r="F27" s="9"/>
      <c r="G27" s="30">
        <f>+I27</f>
        <v>71</v>
      </c>
      <c r="I27" s="33">
        <v>71</v>
      </c>
      <c r="J27" s="9"/>
    </row>
    <row r="28" spans="1:10" ht="15">
      <c r="A28" s="9"/>
      <c r="B28" s="3" t="s">
        <v>146</v>
      </c>
      <c r="C28" s="9"/>
      <c r="D28" s="9"/>
      <c r="E28" s="9"/>
      <c r="F28" s="9"/>
      <c r="G28" s="30">
        <f>+I28</f>
        <v>0</v>
      </c>
      <c r="I28" s="33">
        <v>0</v>
      </c>
      <c r="J28" s="9"/>
    </row>
    <row r="29" spans="1:10" ht="15.75" thickBot="1">
      <c r="A29" s="9"/>
      <c r="B29" s="9"/>
      <c r="C29" s="9"/>
      <c r="D29" s="9"/>
      <c r="E29" s="9"/>
      <c r="F29" s="9"/>
      <c r="G29" s="77">
        <f>SUM(G25:G28)</f>
        <v>27501</v>
      </c>
      <c r="I29" s="48">
        <f>SUM(I25:I28)</f>
        <v>27501</v>
      </c>
      <c r="J29" s="9"/>
    </row>
    <row r="30" spans="1:10" ht="15.75" thickTop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11" t="s">
        <v>78</v>
      </c>
      <c r="B31" s="26" t="s">
        <v>178</v>
      </c>
      <c r="C31" s="9"/>
      <c r="D31" s="9"/>
      <c r="E31" s="9"/>
      <c r="F31" s="9"/>
      <c r="G31" s="9"/>
      <c r="H31" s="9"/>
      <c r="I31" s="9"/>
      <c r="J31" s="9"/>
    </row>
    <row r="32" spans="1:10" ht="15">
      <c r="A32" s="11"/>
      <c r="B32" s="11" t="s">
        <v>179</v>
      </c>
      <c r="C32" s="9"/>
      <c r="D32" s="9"/>
      <c r="E32" s="9"/>
      <c r="F32" s="9"/>
      <c r="G32" s="9"/>
      <c r="H32" s="9"/>
      <c r="I32" s="9"/>
      <c r="J32" s="9"/>
    </row>
    <row r="33" spans="1:10" ht="1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1" ht="15">
      <c r="A34" s="11" t="s">
        <v>85</v>
      </c>
      <c r="B34" s="3" t="s">
        <v>180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11"/>
      <c r="B35" s="3" t="s">
        <v>181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11"/>
      <c r="J36" s="3"/>
      <c r="K36" s="3"/>
    </row>
    <row r="37" spans="1:12" ht="15">
      <c r="A37" s="11">
        <v>7</v>
      </c>
      <c r="B37" s="3" t="s">
        <v>225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9"/>
      <c r="B38" s="3" t="s">
        <v>182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73">
        <v>8</v>
      </c>
      <c r="B40" s="3" t="s">
        <v>226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 t="s">
        <v>183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 t="s">
        <v>184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">
      <c r="A48" s="9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>
      <c r="A53" s="56" t="s">
        <v>137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>
      <c r="A54" s="57" t="str">
        <f>+A6</f>
        <v>UNAUDITED 1ST QUARTER REPORT ON CONSOLIDATED RESULTS 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58" t="str">
        <f>+A7</f>
        <v>FOR THE FINANCIAL QUARTER ENDED 31 JULY 2000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56" t="s">
        <v>105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56" t="s">
        <v>106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56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0" ht="15">
      <c r="A60" s="53">
        <v>9</v>
      </c>
      <c r="B60" s="73" t="s">
        <v>122</v>
      </c>
      <c r="C60" s="2"/>
      <c r="D60" s="2"/>
      <c r="E60" s="2"/>
      <c r="F60" s="2"/>
      <c r="G60" s="2"/>
      <c r="H60" s="2"/>
      <c r="I60" s="2"/>
      <c r="J60" s="2"/>
    </row>
    <row r="61" spans="2:10" ht="15">
      <c r="B61" s="3" t="s">
        <v>123</v>
      </c>
      <c r="C61" s="3"/>
      <c r="D61" s="3"/>
      <c r="E61" s="3"/>
      <c r="F61" s="3"/>
      <c r="G61" s="3"/>
      <c r="H61" s="3"/>
      <c r="I61" s="3"/>
      <c r="J61" s="3"/>
    </row>
    <row r="62" spans="2:10" ht="15">
      <c r="B62" s="3"/>
      <c r="C62" s="3"/>
      <c r="D62" s="3"/>
      <c r="E62" s="3"/>
      <c r="F62" s="3"/>
      <c r="G62" s="3"/>
      <c r="H62" s="3"/>
      <c r="I62" s="3"/>
      <c r="J62" s="3"/>
    </row>
    <row r="63" spans="1:10" ht="15">
      <c r="A63" s="73">
        <v>10</v>
      </c>
      <c r="B63" s="3" t="s">
        <v>149</v>
      </c>
      <c r="C63" s="3"/>
      <c r="D63" s="3"/>
      <c r="E63" s="3"/>
      <c r="F63" s="3"/>
      <c r="G63" s="3"/>
      <c r="H63" s="3"/>
      <c r="I63" s="3"/>
      <c r="J63" s="3"/>
    </row>
    <row r="64" spans="1:10" ht="15">
      <c r="A64" s="9"/>
      <c r="B64" s="3"/>
      <c r="C64" s="3"/>
      <c r="D64" s="3"/>
      <c r="E64" s="3"/>
      <c r="F64" s="3"/>
      <c r="G64" s="3"/>
      <c r="H64" s="3"/>
      <c r="I64" s="3"/>
      <c r="J64" s="3"/>
    </row>
    <row r="65" spans="1:10" ht="15">
      <c r="A65" s="53">
        <v>11</v>
      </c>
      <c r="B65" s="3" t="s">
        <v>185</v>
      </c>
      <c r="C65" s="3"/>
      <c r="D65" s="3"/>
      <c r="E65" s="3"/>
      <c r="F65" s="3"/>
      <c r="G65" s="3"/>
      <c r="H65" s="3"/>
      <c r="I65" s="3"/>
      <c r="J65" s="3"/>
    </row>
    <row r="66" spans="1:10" ht="15">
      <c r="A66" s="9"/>
      <c r="B66" s="3" t="s">
        <v>227</v>
      </c>
      <c r="C66" s="3"/>
      <c r="D66" s="3"/>
      <c r="E66" s="3"/>
      <c r="F66" s="3"/>
      <c r="G66" s="3"/>
      <c r="H66" s="3"/>
      <c r="I66" s="3"/>
      <c r="J66" s="3"/>
    </row>
    <row r="67" spans="2:10" ht="15">
      <c r="B67" s="3" t="s">
        <v>229</v>
      </c>
      <c r="C67" s="3"/>
      <c r="D67" s="3"/>
      <c r="E67" s="3"/>
      <c r="F67" s="3"/>
      <c r="G67" s="3"/>
      <c r="H67" s="3"/>
      <c r="I67" s="3"/>
      <c r="J67" s="3"/>
    </row>
    <row r="68" spans="2:10" ht="15">
      <c r="B68" s="3" t="s">
        <v>228</v>
      </c>
      <c r="C68" s="3"/>
      <c r="D68" s="3"/>
      <c r="E68" s="3"/>
      <c r="F68" s="3"/>
      <c r="G68" s="3"/>
      <c r="H68" s="3"/>
      <c r="I68" s="3"/>
      <c r="J68" s="3"/>
    </row>
    <row r="69" spans="2:10" ht="15">
      <c r="B69" s="3"/>
      <c r="C69" s="3"/>
      <c r="D69" s="3"/>
      <c r="E69" s="3"/>
      <c r="F69" s="3"/>
      <c r="G69" s="3"/>
      <c r="H69" s="3"/>
      <c r="I69" s="3"/>
      <c r="J69" s="3"/>
    </row>
    <row r="70" spans="2:10" ht="15">
      <c r="B70" s="3" t="s">
        <v>150</v>
      </c>
      <c r="C70" s="3"/>
      <c r="D70" s="3"/>
      <c r="E70" s="3"/>
      <c r="F70" s="3"/>
      <c r="G70" s="3"/>
      <c r="H70" s="3"/>
      <c r="I70" s="3"/>
      <c r="J70" s="3"/>
    </row>
    <row r="71" spans="2:10" ht="15">
      <c r="B71" s="3"/>
      <c r="C71" s="3"/>
      <c r="D71" s="3"/>
      <c r="E71" s="3"/>
      <c r="F71" s="3"/>
      <c r="G71" s="3"/>
      <c r="H71" s="3"/>
      <c r="I71" s="3"/>
      <c r="J71" s="3"/>
    </row>
    <row r="72" spans="2:10" ht="15">
      <c r="B72" s="67"/>
      <c r="C72" s="68"/>
      <c r="D72" s="108" t="s">
        <v>151</v>
      </c>
      <c r="E72" s="110"/>
      <c r="F72" s="110"/>
      <c r="G72" s="67"/>
      <c r="H72" s="68"/>
      <c r="I72" s="108" t="s">
        <v>157</v>
      </c>
      <c r="J72" s="109"/>
    </row>
    <row r="73" spans="2:10" ht="15">
      <c r="B73" s="70" t="s">
        <v>152</v>
      </c>
      <c r="C73" s="71"/>
      <c r="D73" s="95" t="s">
        <v>153</v>
      </c>
      <c r="E73" s="95" t="s">
        <v>154</v>
      </c>
      <c r="F73" s="96" t="s">
        <v>155</v>
      </c>
      <c r="G73" s="111" t="s">
        <v>156</v>
      </c>
      <c r="H73" s="112"/>
      <c r="I73" s="111" t="s">
        <v>17</v>
      </c>
      <c r="J73" s="112"/>
    </row>
    <row r="74" spans="2:10" ht="15">
      <c r="B74" s="99" t="s">
        <v>186</v>
      </c>
      <c r="C74" s="100"/>
      <c r="D74" s="101">
        <v>5.95</v>
      </c>
      <c r="E74" s="101">
        <v>6.55</v>
      </c>
      <c r="F74" s="102">
        <v>6.24</v>
      </c>
      <c r="G74" s="97"/>
      <c r="H74" s="103">
        <f>1174000+949000+608000+290000+100000+80000</f>
        <v>3201000</v>
      </c>
      <c r="I74" s="97"/>
      <c r="J74" s="98">
        <v>19984</v>
      </c>
    </row>
    <row r="75" spans="2:10" ht="15">
      <c r="B75" s="3"/>
      <c r="C75" s="3"/>
      <c r="D75" s="3"/>
      <c r="E75" s="3"/>
      <c r="F75" s="3"/>
      <c r="G75" s="3"/>
      <c r="H75" s="3"/>
      <c r="I75" s="3"/>
      <c r="J75" s="3"/>
    </row>
    <row r="76" spans="2:10" ht="15">
      <c r="B76" s="3" t="s">
        <v>187</v>
      </c>
      <c r="C76" s="3"/>
      <c r="D76" s="3"/>
      <c r="E76" s="3"/>
      <c r="F76" s="3"/>
      <c r="G76" s="3"/>
      <c r="H76" s="3"/>
      <c r="I76" s="3"/>
      <c r="J76" s="3"/>
    </row>
    <row r="77" spans="2:10" ht="15">
      <c r="B77" s="3" t="s">
        <v>201</v>
      </c>
      <c r="C77" s="3"/>
      <c r="D77" s="3"/>
      <c r="E77" s="3"/>
      <c r="F77" s="3"/>
      <c r="G77" s="3"/>
      <c r="H77" s="3"/>
      <c r="I77" s="3"/>
      <c r="J77" s="3"/>
    </row>
    <row r="78" spans="2:10" ht="15">
      <c r="B78" s="3"/>
      <c r="C78" s="3"/>
      <c r="D78" s="3"/>
      <c r="E78" s="3"/>
      <c r="F78" s="3"/>
      <c r="G78" s="3"/>
      <c r="H78" s="3"/>
      <c r="I78" s="3"/>
      <c r="J78" s="3"/>
    </row>
    <row r="79" spans="1:9" ht="15">
      <c r="A79" s="73">
        <v>12</v>
      </c>
      <c r="B79" s="3" t="s">
        <v>188</v>
      </c>
      <c r="C79" s="3"/>
      <c r="D79" s="3"/>
      <c r="E79" s="3"/>
      <c r="F79" s="3"/>
      <c r="G79" s="3"/>
      <c r="H79" s="3"/>
      <c r="I79" s="3"/>
    </row>
    <row r="80" spans="2:9" ht="15">
      <c r="B80" s="3" t="s">
        <v>189</v>
      </c>
      <c r="C80" s="3"/>
      <c r="D80" s="3"/>
      <c r="E80" s="3"/>
      <c r="F80" s="3"/>
      <c r="G80" s="3"/>
      <c r="H80" s="3"/>
      <c r="I80" s="3"/>
    </row>
    <row r="81" spans="2:8" ht="15">
      <c r="B81" s="3" t="s">
        <v>190</v>
      </c>
      <c r="C81" s="3"/>
      <c r="D81" s="3"/>
      <c r="E81" s="3"/>
      <c r="F81" s="3"/>
      <c r="G81" s="3"/>
      <c r="H81" s="3"/>
    </row>
    <row r="82" spans="2:10" ht="15">
      <c r="B82" s="3"/>
      <c r="C82" s="3"/>
      <c r="D82" s="3"/>
      <c r="E82" s="3"/>
      <c r="F82" s="3"/>
      <c r="G82" s="3"/>
      <c r="H82" s="3"/>
      <c r="I82" s="3"/>
      <c r="J82" s="3"/>
    </row>
    <row r="83" spans="1:9" ht="15">
      <c r="A83" s="73">
        <v>13</v>
      </c>
      <c r="B83" s="3" t="s">
        <v>202</v>
      </c>
      <c r="C83" s="3"/>
      <c r="D83" s="3"/>
      <c r="E83" s="3"/>
      <c r="F83" s="3"/>
      <c r="G83" s="3"/>
      <c r="H83" s="3"/>
      <c r="I83" s="3"/>
    </row>
    <row r="84" spans="2:9" ht="15">
      <c r="B84" s="3" t="s">
        <v>203</v>
      </c>
      <c r="C84" s="3"/>
      <c r="D84" s="3"/>
      <c r="E84" s="3"/>
      <c r="F84" s="3"/>
      <c r="G84" s="3"/>
      <c r="H84" s="3"/>
      <c r="I84" s="3"/>
    </row>
    <row r="85" spans="2:8" ht="15">
      <c r="B85" s="3" t="s">
        <v>205</v>
      </c>
      <c r="C85" s="3"/>
      <c r="D85" s="3"/>
      <c r="E85" s="3"/>
      <c r="F85" s="3"/>
      <c r="G85" s="3"/>
      <c r="H85" s="3"/>
    </row>
    <row r="86" spans="2:8" ht="15">
      <c r="B86" s="3" t="s">
        <v>204</v>
      </c>
      <c r="C86" s="3"/>
      <c r="D86" s="3"/>
      <c r="E86" s="3"/>
      <c r="F86" s="3"/>
      <c r="G86" s="3"/>
      <c r="H86" s="3"/>
    </row>
    <row r="87" spans="2:10" ht="15">
      <c r="B87" s="3"/>
      <c r="C87" s="3"/>
      <c r="D87" s="3"/>
      <c r="E87" s="3"/>
      <c r="F87" s="3"/>
      <c r="G87" s="3"/>
      <c r="H87" s="3"/>
      <c r="I87" s="3"/>
      <c r="J87" s="3"/>
    </row>
    <row r="88" spans="1:10" ht="15">
      <c r="A88" s="11" t="s">
        <v>107</v>
      </c>
      <c r="B88" s="26" t="s">
        <v>162</v>
      </c>
      <c r="C88" s="9"/>
      <c r="D88" s="9"/>
      <c r="E88" s="9"/>
      <c r="F88" s="9"/>
      <c r="G88" s="9"/>
      <c r="H88" s="9"/>
      <c r="I88" s="9"/>
      <c r="J88" s="9"/>
    </row>
    <row r="89" spans="1:10" ht="15">
      <c r="A89" s="11"/>
      <c r="B89" s="11" t="s">
        <v>191</v>
      </c>
      <c r="C89" s="9"/>
      <c r="D89" s="9"/>
      <c r="E89" s="9"/>
      <c r="F89" s="9"/>
      <c r="G89" s="9"/>
      <c r="H89" s="9"/>
      <c r="I89" s="9"/>
      <c r="J89" s="9"/>
    </row>
    <row r="90" spans="2:9" ht="15">
      <c r="B90" s="3"/>
      <c r="C90" s="3"/>
      <c r="D90" s="3"/>
      <c r="E90" s="3"/>
      <c r="F90" s="3"/>
      <c r="G90" s="3"/>
      <c r="H90" s="3"/>
      <c r="I90" s="3"/>
    </row>
    <row r="91" spans="2:9" ht="15">
      <c r="B91" s="3"/>
      <c r="C91" s="3"/>
      <c r="D91" s="3"/>
      <c r="E91" s="3"/>
      <c r="F91" s="3"/>
      <c r="G91" s="3"/>
      <c r="H91" s="3"/>
      <c r="I91" s="3"/>
    </row>
    <row r="92" spans="2:9" ht="15">
      <c r="B92" s="3"/>
      <c r="C92" s="3"/>
      <c r="D92" s="3"/>
      <c r="E92" s="3"/>
      <c r="F92" s="3"/>
      <c r="G92" s="3"/>
      <c r="H92" s="3"/>
      <c r="I92" s="3"/>
    </row>
    <row r="93" spans="2:9" ht="15">
      <c r="B93" s="3"/>
      <c r="C93" s="3"/>
      <c r="D93" s="3"/>
      <c r="E93" s="3"/>
      <c r="F93" s="3"/>
      <c r="G93" s="3"/>
      <c r="H93" s="3"/>
      <c r="I93" s="3"/>
    </row>
    <row r="94" spans="2:9" ht="15">
      <c r="B94" s="3"/>
      <c r="C94" s="3"/>
      <c r="D94" s="3"/>
      <c r="E94" s="3"/>
      <c r="F94" s="3"/>
      <c r="G94" s="3"/>
      <c r="H94" s="3"/>
      <c r="I94" s="3"/>
    </row>
    <row r="95" spans="2:9" ht="15">
      <c r="B95" s="3"/>
      <c r="C95" s="3"/>
      <c r="D95" s="3"/>
      <c r="E95" s="3"/>
      <c r="F95" s="3"/>
      <c r="G95" s="3"/>
      <c r="H95" s="3"/>
      <c r="I95" s="3"/>
    </row>
    <row r="96" spans="2:9" ht="15">
      <c r="B96" s="3"/>
      <c r="C96" s="3"/>
      <c r="D96" s="3"/>
      <c r="E96" s="3"/>
      <c r="F96" s="3"/>
      <c r="G96" s="3"/>
      <c r="H96" s="3"/>
      <c r="I96" s="3"/>
    </row>
    <row r="97" spans="2:9" ht="15">
      <c r="B97" s="3"/>
      <c r="C97" s="3"/>
      <c r="D97" s="3"/>
      <c r="E97" s="3"/>
      <c r="F97" s="3"/>
      <c r="G97" s="3"/>
      <c r="H97" s="3"/>
      <c r="I97" s="3"/>
    </row>
    <row r="98" spans="2:9" ht="15">
      <c r="B98" s="3"/>
      <c r="C98" s="3"/>
      <c r="D98" s="3"/>
      <c r="E98" s="3"/>
      <c r="F98" s="3"/>
      <c r="G98" s="3"/>
      <c r="H98" s="3"/>
      <c r="I98" s="3"/>
    </row>
    <row r="99" spans="2:9" ht="15">
      <c r="B99" s="3"/>
      <c r="C99" s="3"/>
      <c r="D99" s="3"/>
      <c r="E99" s="3"/>
      <c r="F99" s="3"/>
      <c r="G99" s="3"/>
      <c r="H99" s="3"/>
      <c r="I99" s="3"/>
    </row>
    <row r="100" spans="1:8" ht="15">
      <c r="A100" s="56" t="s">
        <v>137</v>
      </c>
      <c r="B100" s="3"/>
      <c r="C100" s="3"/>
      <c r="D100" s="3"/>
      <c r="E100" s="9"/>
      <c r="F100" s="9"/>
      <c r="G100" s="9"/>
      <c r="H100" s="9"/>
    </row>
    <row r="101" spans="1:8" ht="15">
      <c r="A101" s="57" t="str">
        <f>+A54</f>
        <v>UNAUDITED 1ST QUARTER REPORT ON CONSOLIDATED RESULTS </v>
      </c>
      <c r="B101" s="3"/>
      <c r="C101" s="3"/>
      <c r="D101" s="3"/>
      <c r="E101" s="9"/>
      <c r="F101" s="9"/>
      <c r="G101" s="9"/>
      <c r="H101" s="9"/>
    </row>
    <row r="102" spans="1:8" ht="15">
      <c r="A102" s="58" t="str">
        <f>+A55</f>
        <v>FOR THE FINANCIAL QUARTER ENDED 31 JULY 2000</v>
      </c>
      <c r="B102" s="3"/>
      <c r="C102" s="3"/>
      <c r="D102" s="3"/>
      <c r="E102" s="9"/>
      <c r="F102" s="9"/>
      <c r="G102" s="9"/>
      <c r="H102" s="9"/>
    </row>
    <row r="103" spans="1:8" ht="15">
      <c r="A103" s="56" t="s">
        <v>113</v>
      </c>
      <c r="B103" s="3"/>
      <c r="C103" s="3"/>
      <c r="D103" s="3"/>
      <c r="E103" s="9"/>
      <c r="F103" s="9"/>
      <c r="G103" s="9"/>
      <c r="H103" s="9"/>
    </row>
    <row r="104" spans="1:8" ht="15">
      <c r="A104" s="3"/>
      <c r="B104" s="3"/>
      <c r="C104" s="3"/>
      <c r="D104" s="3"/>
      <c r="E104" s="9"/>
      <c r="F104" s="9"/>
      <c r="G104" s="9"/>
      <c r="H104" s="9"/>
    </row>
    <row r="105" spans="1:8" ht="15">
      <c r="A105" s="56" t="s">
        <v>106</v>
      </c>
      <c r="B105" s="3"/>
      <c r="C105" s="3"/>
      <c r="D105" s="3"/>
      <c r="E105" s="9"/>
      <c r="F105" s="9"/>
      <c r="G105" s="9"/>
      <c r="H105" s="9"/>
    </row>
    <row r="107" spans="1:10" ht="15">
      <c r="A107" s="11" t="s">
        <v>108</v>
      </c>
      <c r="B107" s="3" t="s">
        <v>158</v>
      </c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11"/>
      <c r="B108" s="22" t="s">
        <v>124</v>
      </c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9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11" t="s">
        <v>109</v>
      </c>
      <c r="B110" s="11" t="s">
        <v>192</v>
      </c>
      <c r="C110" s="9"/>
      <c r="D110" s="9"/>
      <c r="E110" s="9"/>
      <c r="F110" s="9"/>
      <c r="G110" s="9"/>
      <c r="H110" s="9"/>
      <c r="I110" s="9"/>
      <c r="J110" s="9"/>
    </row>
    <row r="111" spans="1:10" ht="15">
      <c r="A111" s="9"/>
      <c r="B111" s="9" t="s">
        <v>148</v>
      </c>
      <c r="C111" s="9"/>
      <c r="D111" s="9"/>
      <c r="E111" s="9"/>
      <c r="F111" s="9"/>
      <c r="G111" s="9"/>
      <c r="H111" s="9"/>
      <c r="I111" s="9"/>
      <c r="J111" s="9"/>
    </row>
    <row r="112" spans="1:10" ht="15">
      <c r="A112" s="9"/>
      <c r="B112" s="9"/>
      <c r="C112" s="9"/>
      <c r="D112" s="9"/>
      <c r="E112" s="9"/>
      <c r="F112" s="9"/>
      <c r="G112" s="9"/>
      <c r="H112" s="27" t="s">
        <v>159</v>
      </c>
      <c r="I112" s="9"/>
      <c r="J112" s="27" t="s">
        <v>110</v>
      </c>
    </row>
    <row r="113" spans="1:10" ht="15">
      <c r="A113" s="9"/>
      <c r="B113" s="9"/>
      <c r="C113" s="9"/>
      <c r="D113" s="9"/>
      <c r="E113" s="9"/>
      <c r="F113" s="44" t="s">
        <v>20</v>
      </c>
      <c r="G113" s="45"/>
      <c r="H113" s="44" t="s">
        <v>111</v>
      </c>
      <c r="I113" s="45"/>
      <c r="J113" s="44" t="s">
        <v>112</v>
      </c>
    </row>
    <row r="114" spans="1:10" ht="15">
      <c r="A114" s="9"/>
      <c r="B114" s="9"/>
      <c r="C114" s="9"/>
      <c r="D114" s="9"/>
      <c r="E114" s="9"/>
      <c r="F114" s="27" t="s">
        <v>17</v>
      </c>
      <c r="G114" s="9"/>
      <c r="H114" s="27" t="s">
        <v>17</v>
      </c>
      <c r="I114" s="9"/>
      <c r="J114" s="27" t="s">
        <v>17</v>
      </c>
    </row>
    <row r="115" spans="1:10" ht="1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5">
      <c r="A116" s="9"/>
      <c r="B116" s="11" t="s">
        <v>163</v>
      </c>
      <c r="C116" s="9"/>
      <c r="D116" s="9"/>
      <c r="E116" s="9"/>
      <c r="F116" s="33">
        <f>552848+5035</f>
        <v>557883</v>
      </c>
      <c r="G116" s="30"/>
      <c r="H116" s="33">
        <v>89815</v>
      </c>
      <c r="I116" s="30"/>
      <c r="J116" s="33">
        <v>983577</v>
      </c>
    </row>
    <row r="117" spans="1:10" ht="15">
      <c r="A117" s="9"/>
      <c r="B117" s="11" t="s">
        <v>125</v>
      </c>
      <c r="C117" s="9"/>
      <c r="D117" s="9"/>
      <c r="E117" s="9"/>
      <c r="F117" s="34">
        <f>31046-5035+418+456</f>
        <v>26885</v>
      </c>
      <c r="G117" s="30"/>
      <c r="H117" s="33">
        <f>92+6999+2743-508</f>
        <v>9326</v>
      </c>
      <c r="I117" s="30"/>
      <c r="J117" s="33">
        <f>87584+792612+59165</f>
        <v>939361</v>
      </c>
    </row>
    <row r="118" spans="1:10" ht="15">
      <c r="A118" s="9"/>
      <c r="B118" s="11" t="s">
        <v>161</v>
      </c>
      <c r="C118" s="9"/>
      <c r="D118" s="9"/>
      <c r="E118" s="9"/>
      <c r="F118" s="33">
        <v>0</v>
      </c>
      <c r="G118" s="30"/>
      <c r="H118" s="33">
        <v>-1</v>
      </c>
      <c r="I118" s="30"/>
      <c r="J118" s="29">
        <v>1207</v>
      </c>
    </row>
    <row r="119" spans="1:10" ht="15.75" thickBot="1">
      <c r="A119" s="9"/>
      <c r="B119" s="9"/>
      <c r="C119" s="9"/>
      <c r="D119" s="9"/>
      <c r="E119" s="9"/>
      <c r="F119" s="104">
        <f>SUM(F116:F118)</f>
        <v>584768</v>
      </c>
      <c r="G119" s="30"/>
      <c r="H119" s="104">
        <f>SUM(H116:H118)</f>
        <v>99140</v>
      </c>
      <c r="I119" s="30"/>
      <c r="J119" s="104">
        <f>SUM(J116:J118)</f>
        <v>1924145</v>
      </c>
    </row>
    <row r="120" spans="1:10" ht="15.75" thickTop="1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5">
      <c r="A121" s="9"/>
      <c r="B121" s="9" t="s">
        <v>207</v>
      </c>
      <c r="C121" s="9"/>
      <c r="D121" s="9"/>
      <c r="E121" s="9"/>
      <c r="F121" s="9"/>
      <c r="G121" s="9"/>
      <c r="H121" s="9"/>
      <c r="I121" s="9"/>
      <c r="J121" s="9"/>
    </row>
    <row r="122" spans="1:10" ht="15">
      <c r="A122" s="9"/>
      <c r="B122" s="9" t="s">
        <v>206</v>
      </c>
      <c r="C122" s="9"/>
      <c r="D122" s="9"/>
      <c r="E122" s="9"/>
      <c r="F122" s="9"/>
      <c r="G122" s="9"/>
      <c r="H122" s="9"/>
      <c r="I122" s="9"/>
      <c r="J122" s="9"/>
    </row>
    <row r="123" spans="1:10" ht="1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5">
      <c r="A124" s="9"/>
      <c r="B124" s="9" t="s">
        <v>208</v>
      </c>
      <c r="C124" s="9"/>
      <c r="D124" s="9"/>
      <c r="E124" s="9"/>
      <c r="F124" s="30">
        <f>552848+418+456</f>
        <v>553722</v>
      </c>
      <c r="G124" s="30"/>
      <c r="H124" s="30">
        <f>88422-1+40+25-2-1-1-3+6993-1211+30+1197</f>
        <v>95488</v>
      </c>
      <c r="I124" s="30"/>
      <c r="J124" s="30">
        <f>811882+23748+14640+2502+48519+8+1895099+400-1207375-227-419967-120-180-10-31-678-17-785+547686+215+1-2</f>
        <v>1715308</v>
      </c>
    </row>
    <row r="125" spans="1:10" ht="15">
      <c r="A125" s="9"/>
      <c r="B125" s="11" t="s">
        <v>209</v>
      </c>
      <c r="C125" s="6"/>
      <c r="D125" s="6"/>
      <c r="E125" s="6"/>
      <c r="F125" s="106">
        <f>+F119-F124</f>
        <v>31046</v>
      </c>
      <c r="H125" s="106">
        <f>+H119-H124</f>
        <v>3652</v>
      </c>
      <c r="J125" s="106">
        <f>+J119-J124</f>
        <v>208837</v>
      </c>
    </row>
    <row r="126" spans="1:10" ht="15.75" thickBot="1">
      <c r="A126" s="9"/>
      <c r="B126" s="11"/>
      <c r="C126" s="6"/>
      <c r="D126" s="6"/>
      <c r="E126" s="6"/>
      <c r="F126" s="107">
        <f>+F124+F125</f>
        <v>584768</v>
      </c>
      <c r="H126" s="107">
        <f>+H124+H125</f>
        <v>99140</v>
      </c>
      <c r="J126" s="107">
        <f>+J124+J125</f>
        <v>1924145</v>
      </c>
    </row>
    <row r="127" spans="1:10" ht="15.75" thickTop="1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1" ht="15">
      <c r="A128" s="73">
        <v>17</v>
      </c>
      <c r="B128" s="3" t="s">
        <v>193</v>
      </c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">
      <c r="B129" s="3" t="s">
        <v>210</v>
      </c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">
      <c r="B130" s="3" t="s">
        <v>211</v>
      </c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">
      <c r="B131" s="3" t="s">
        <v>212</v>
      </c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">
      <c r="B132" s="3" t="s">
        <v>213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">
      <c r="B133" s="3" t="s">
        <v>215</v>
      </c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">
      <c r="B134" s="3" t="s">
        <v>214</v>
      </c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45" spans="2:11" ht="1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0" ht="15">
      <c r="A149" s="56" t="s">
        <v>137</v>
      </c>
      <c r="B149" s="3"/>
      <c r="C149" s="3"/>
      <c r="D149" s="3"/>
      <c r="E149" s="9"/>
      <c r="F149" s="9"/>
      <c r="G149" s="9"/>
      <c r="H149" s="9"/>
      <c r="I149" s="9"/>
      <c r="J149" s="9"/>
    </row>
    <row r="150" spans="1:10" ht="15">
      <c r="A150" s="57" t="str">
        <f>+A101</f>
        <v>UNAUDITED 1ST QUARTER REPORT ON CONSOLIDATED RESULTS </v>
      </c>
      <c r="B150" s="3"/>
      <c r="C150" s="3"/>
      <c r="D150" s="3"/>
      <c r="E150" s="9"/>
      <c r="F150" s="9"/>
      <c r="G150" s="9"/>
      <c r="H150" s="9"/>
      <c r="I150" s="9"/>
      <c r="J150" s="9"/>
    </row>
    <row r="151" spans="1:10" ht="15">
      <c r="A151" s="58" t="str">
        <f>+A102</f>
        <v>FOR THE FINANCIAL QUARTER ENDED 31 JULY 2000</v>
      </c>
      <c r="B151" s="3"/>
      <c r="C151" s="3"/>
      <c r="D151" s="3"/>
      <c r="E151" s="9"/>
      <c r="F151" s="9"/>
      <c r="G151" s="9"/>
      <c r="H151" s="9"/>
      <c r="I151" s="9"/>
      <c r="J151" s="9"/>
    </row>
    <row r="152" spans="1:10" ht="15">
      <c r="A152" s="56" t="s">
        <v>126</v>
      </c>
      <c r="B152" s="3"/>
      <c r="C152" s="3"/>
      <c r="D152" s="3"/>
      <c r="E152" s="9"/>
      <c r="F152" s="9"/>
      <c r="G152" s="9"/>
      <c r="H152" s="9"/>
      <c r="I152" s="9"/>
      <c r="J152" s="9"/>
    </row>
    <row r="153" spans="1:10" ht="15">
      <c r="A153" s="3"/>
      <c r="B153" s="3"/>
      <c r="C153" s="3"/>
      <c r="D153" s="3"/>
      <c r="E153" s="9"/>
      <c r="F153" s="9"/>
      <c r="G153" s="9"/>
      <c r="H153" s="9"/>
      <c r="I153" s="9"/>
      <c r="J153" s="9"/>
    </row>
    <row r="154" spans="1:10" ht="15">
      <c r="A154" s="56" t="s">
        <v>106</v>
      </c>
      <c r="B154" s="3"/>
      <c r="C154" s="3"/>
      <c r="D154" s="3"/>
      <c r="E154" s="9"/>
      <c r="F154" s="9"/>
      <c r="G154" s="9"/>
      <c r="H154" s="9"/>
      <c r="I154" s="6"/>
      <c r="J154" s="6"/>
    </row>
    <row r="155" spans="1:10" ht="15">
      <c r="A155" s="56"/>
      <c r="B155" s="3"/>
      <c r="C155" s="3"/>
      <c r="D155" s="3"/>
      <c r="E155" s="9"/>
      <c r="F155" s="9"/>
      <c r="G155" s="9"/>
      <c r="H155" s="9"/>
      <c r="I155" s="6"/>
      <c r="J155" s="6"/>
    </row>
    <row r="156" spans="1:11" ht="15">
      <c r="A156" s="73">
        <v>18</v>
      </c>
      <c r="B156" s="3" t="s">
        <v>194</v>
      </c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">
      <c r="A157" s="3"/>
      <c r="B157" s="3" t="s">
        <v>195</v>
      </c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">
      <c r="A158" s="3"/>
      <c r="B158" s="3" t="s">
        <v>216</v>
      </c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5">
      <c r="A160" s="3"/>
      <c r="B160" s="3" t="s">
        <v>217</v>
      </c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5">
      <c r="A161" s="3"/>
      <c r="B161" s="3" t="s">
        <v>218</v>
      </c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5">
      <c r="A162" s="3"/>
      <c r="B162" s="3" t="s">
        <v>219</v>
      </c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5">
      <c r="A163" s="3"/>
      <c r="B163" s="3" t="s">
        <v>220</v>
      </c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5">
      <c r="A164" s="3"/>
      <c r="B164" s="3" t="s">
        <v>222</v>
      </c>
      <c r="C164" s="3"/>
      <c r="D164" s="3"/>
      <c r="E164" s="3"/>
      <c r="F164" s="3"/>
      <c r="G164" s="3"/>
      <c r="H164" s="3"/>
      <c r="I164" s="3"/>
      <c r="J164" s="3"/>
      <c r="K164" s="3"/>
    </row>
    <row r="165" spans="1:10" ht="15">
      <c r="A165" s="56"/>
      <c r="B165" s="3" t="s">
        <v>221</v>
      </c>
      <c r="C165" s="3"/>
      <c r="D165" s="3"/>
      <c r="E165" s="9"/>
      <c r="F165" s="9"/>
      <c r="G165" s="9"/>
      <c r="H165" s="9"/>
      <c r="I165" s="6"/>
      <c r="J165" s="6"/>
    </row>
    <row r="166" spans="1:10" ht="15">
      <c r="A166" s="56"/>
      <c r="B166" s="3"/>
      <c r="C166" s="3"/>
      <c r="D166" s="3"/>
      <c r="E166" s="9"/>
      <c r="F166" s="9"/>
      <c r="G166" s="9"/>
      <c r="H166" s="9"/>
      <c r="I166" s="6"/>
      <c r="J166" s="6"/>
    </row>
    <row r="167" spans="1:11" ht="15">
      <c r="A167" s="11" t="s">
        <v>114</v>
      </c>
      <c r="B167" s="3" t="s">
        <v>196</v>
      </c>
      <c r="C167" s="2"/>
      <c r="D167" s="2"/>
      <c r="E167" s="2"/>
      <c r="F167" s="2"/>
      <c r="G167" s="2"/>
      <c r="H167" s="2"/>
      <c r="I167" s="2"/>
      <c r="J167" s="2"/>
      <c r="K167" s="3"/>
    </row>
    <row r="168" spans="1:11" ht="15">
      <c r="A168" s="9"/>
      <c r="B168" s="3" t="s">
        <v>197</v>
      </c>
      <c r="C168" s="2"/>
      <c r="D168" s="2"/>
      <c r="E168" s="2"/>
      <c r="F168" s="2"/>
      <c r="G168" s="2"/>
      <c r="H168" s="2"/>
      <c r="I168" s="2"/>
      <c r="J168" s="2"/>
      <c r="K168" s="3"/>
    </row>
    <row r="169" spans="1:11" ht="15">
      <c r="A169" s="9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0" ht="15">
      <c r="A170" s="11" t="s">
        <v>115</v>
      </c>
      <c r="B170" s="11" t="s">
        <v>198</v>
      </c>
      <c r="C170" s="9"/>
      <c r="D170" s="9"/>
      <c r="E170" s="9"/>
      <c r="F170" s="9"/>
      <c r="G170" s="9"/>
      <c r="H170" s="9"/>
      <c r="I170" s="9"/>
      <c r="J170" s="9"/>
    </row>
    <row r="171" spans="1:10" ht="1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5">
      <c r="A172" s="53">
        <v>21</v>
      </c>
      <c r="B172" s="3" t="s">
        <v>230</v>
      </c>
      <c r="C172" s="3"/>
      <c r="D172" s="3"/>
      <c r="E172" s="3"/>
      <c r="F172" s="3"/>
      <c r="G172" s="3"/>
      <c r="H172" s="3"/>
      <c r="I172" s="3"/>
      <c r="J172" s="3"/>
    </row>
    <row r="173" spans="1:10" ht="15">
      <c r="A173" s="9"/>
      <c r="B173" s="3" t="s">
        <v>231</v>
      </c>
      <c r="C173" s="3"/>
      <c r="D173" s="3"/>
      <c r="E173" s="3"/>
      <c r="F173" s="3"/>
      <c r="G173" s="3"/>
      <c r="H173" s="3"/>
      <c r="I173" s="3"/>
      <c r="J173" s="3"/>
    </row>
    <row r="174" spans="1:10" ht="15">
      <c r="A174" s="9"/>
      <c r="B174" s="3" t="s">
        <v>238</v>
      </c>
      <c r="C174" s="3"/>
      <c r="D174" s="3"/>
      <c r="E174" s="3"/>
      <c r="F174" s="3"/>
      <c r="G174" s="3"/>
      <c r="H174" s="3"/>
      <c r="I174" s="3"/>
      <c r="J174" s="3"/>
    </row>
    <row r="175" spans="1:10" ht="15">
      <c r="A175" s="9"/>
      <c r="B175" s="3" t="s">
        <v>232</v>
      </c>
      <c r="C175" s="3"/>
      <c r="D175" s="3"/>
      <c r="E175" s="3"/>
      <c r="F175" s="3"/>
      <c r="G175" s="3"/>
      <c r="H175" s="3"/>
      <c r="I175" s="3"/>
      <c r="J175" s="3"/>
    </row>
    <row r="176" spans="1:10" ht="15">
      <c r="A176" s="9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5">
      <c r="A177" s="9"/>
      <c r="B177" s="3" t="s">
        <v>233</v>
      </c>
      <c r="C177" s="3"/>
      <c r="D177" s="3"/>
      <c r="E177" s="3"/>
      <c r="F177" s="3"/>
      <c r="G177" s="3"/>
      <c r="H177" s="3"/>
      <c r="I177" s="3"/>
      <c r="J177" s="3"/>
    </row>
    <row r="178" spans="1:10" ht="15">
      <c r="A178" s="9"/>
      <c r="B178" s="3" t="s">
        <v>234</v>
      </c>
      <c r="C178" s="3" t="s">
        <v>240</v>
      </c>
      <c r="D178" s="3"/>
      <c r="E178" s="3"/>
      <c r="F178" s="3"/>
      <c r="G178" s="3"/>
      <c r="H178" s="3"/>
      <c r="I178" s="3"/>
      <c r="J178" s="3"/>
    </row>
    <row r="179" spans="1:10" ht="15">
      <c r="A179" s="9"/>
      <c r="B179" s="3"/>
      <c r="C179" s="3" t="s">
        <v>239</v>
      </c>
      <c r="D179" s="3"/>
      <c r="E179" s="3"/>
      <c r="F179" s="3"/>
      <c r="G179" s="3"/>
      <c r="H179" s="3"/>
      <c r="I179" s="3"/>
      <c r="J179" s="3"/>
    </row>
    <row r="180" spans="1:10" ht="12" customHeight="1">
      <c r="A180" s="9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5">
      <c r="A181" s="9"/>
      <c r="B181" s="3" t="s">
        <v>235</v>
      </c>
      <c r="C181" s="3" t="s">
        <v>236</v>
      </c>
      <c r="D181" s="3"/>
      <c r="E181" s="3"/>
      <c r="F181" s="3"/>
      <c r="G181" s="3"/>
      <c r="H181" s="3"/>
      <c r="I181" s="3"/>
      <c r="J181" s="3"/>
    </row>
    <row r="182" spans="1:10" ht="15">
      <c r="A182" s="9"/>
      <c r="B182" s="3"/>
      <c r="C182" s="3" t="s">
        <v>237</v>
      </c>
      <c r="D182" s="3"/>
      <c r="E182" s="3"/>
      <c r="F182" s="3"/>
      <c r="G182" s="3"/>
      <c r="H182" s="3"/>
      <c r="I182" s="3"/>
      <c r="J182" s="3"/>
    </row>
    <row r="183" spans="1:10" ht="15">
      <c r="A183" s="9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5">
      <c r="A184" s="9"/>
      <c r="B184" s="3"/>
      <c r="C184" s="3"/>
      <c r="D184" s="3"/>
      <c r="E184" s="3"/>
      <c r="F184" s="3"/>
      <c r="G184" s="3"/>
      <c r="H184" s="3"/>
      <c r="I184" s="3"/>
      <c r="J184" s="3"/>
    </row>
    <row r="185" spans="1:9" ht="15">
      <c r="A185" s="11" t="s">
        <v>116</v>
      </c>
      <c r="B185" s="9"/>
      <c r="C185" s="9"/>
      <c r="D185" s="9"/>
      <c r="E185" s="3"/>
      <c r="F185" s="3"/>
      <c r="G185" s="3"/>
      <c r="H185" s="3"/>
      <c r="I185" s="3"/>
    </row>
    <row r="186" spans="2:9" ht="15">
      <c r="B186" s="9"/>
      <c r="C186" s="9"/>
      <c r="D186" s="9"/>
      <c r="E186" s="3"/>
      <c r="F186" s="3"/>
      <c r="G186" s="3"/>
      <c r="H186" s="3"/>
      <c r="I186" s="3"/>
    </row>
    <row r="187" spans="1:9" ht="15">
      <c r="A187" s="9"/>
      <c r="B187" s="9"/>
      <c r="C187" s="9"/>
      <c r="D187" s="9"/>
      <c r="E187" s="3"/>
      <c r="F187" s="3"/>
      <c r="G187" s="3"/>
      <c r="H187" s="3"/>
      <c r="I187" s="3"/>
    </row>
    <row r="188" spans="1:9" ht="12" customHeight="1">
      <c r="A188" s="9"/>
      <c r="B188" s="9"/>
      <c r="C188" s="9"/>
      <c r="D188" s="9"/>
      <c r="E188" s="3"/>
      <c r="F188" s="3"/>
      <c r="G188" s="3"/>
      <c r="H188" s="3"/>
      <c r="I188" s="3"/>
    </row>
    <row r="189" spans="1:9" ht="15">
      <c r="A189" s="56" t="s">
        <v>117</v>
      </c>
      <c r="B189" s="9"/>
      <c r="C189" s="9"/>
      <c r="D189" s="9"/>
      <c r="E189" s="3"/>
      <c r="F189" s="3"/>
      <c r="G189" s="3"/>
      <c r="H189" s="3"/>
      <c r="I189" s="3"/>
    </row>
    <row r="190" spans="1:4" ht="15">
      <c r="A190" s="11" t="s">
        <v>118</v>
      </c>
      <c r="B190" s="9"/>
      <c r="C190" s="9"/>
      <c r="D190" s="9"/>
    </row>
    <row r="191" ht="9.75" customHeight="1"/>
    <row r="192" ht="12.75">
      <c r="A192" t="s">
        <v>134</v>
      </c>
    </row>
    <row r="195" ht="12.75">
      <c r="G195" t="s">
        <v>132</v>
      </c>
    </row>
    <row r="198" ht="15">
      <c r="C198" s="9"/>
    </row>
  </sheetData>
  <mergeCells count="4">
    <mergeCell ref="I72:J72"/>
    <mergeCell ref="D72:F72"/>
    <mergeCell ref="I73:J73"/>
    <mergeCell ref="G73:H73"/>
  </mergeCells>
  <printOptions/>
  <pageMargins left="0.6" right="0.3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64">
      <selection activeCell="D69" sqref="D69"/>
    </sheetView>
  </sheetViews>
  <sheetFormatPr defaultColWidth="9.33203125" defaultRowHeight="12.75"/>
  <cols>
    <col min="1" max="1" width="1.66796875" style="0" customWidth="1"/>
    <col min="2" max="2" width="3.33203125" style="0" customWidth="1"/>
    <col min="3" max="3" width="12.5" style="0" customWidth="1"/>
    <col min="4" max="4" width="11.33203125" style="0" customWidth="1"/>
    <col min="5" max="5" width="14.83203125" style="0" customWidth="1"/>
    <col min="6" max="6" width="15" style="0" customWidth="1"/>
    <col min="7" max="7" width="16" style="0" customWidth="1"/>
    <col min="8" max="8" width="1.66796875" style="0" customWidth="1"/>
    <col min="9" max="9" width="14.66015625" style="0" customWidth="1"/>
    <col min="10" max="10" width="15.5" style="0" customWidth="1"/>
    <col min="11" max="11" width="1.83203125" style="0" customWidth="1"/>
    <col min="12" max="12" width="11.5" style="0" customWidth="1"/>
    <col min="13" max="13" width="1.83203125" style="0" customWidth="1"/>
  </cols>
  <sheetData>
    <row r="1" spans="1:10" ht="15">
      <c r="A1" s="51"/>
      <c r="B1" s="52"/>
      <c r="C1" s="53"/>
      <c r="D1" s="52"/>
      <c r="E1" s="54"/>
      <c r="F1" s="53"/>
      <c r="G1" s="53"/>
      <c r="H1" s="50"/>
      <c r="I1" s="55"/>
      <c r="J1" s="53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4.25">
      <c r="A3" s="64" t="s">
        <v>137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">
      <c r="A7" s="9"/>
      <c r="B7" s="9"/>
      <c r="C7" s="9"/>
      <c r="D7" s="9"/>
      <c r="E7" s="9"/>
      <c r="F7" s="9"/>
      <c r="G7" s="9"/>
      <c r="H7" s="9"/>
      <c r="I7" s="9"/>
      <c r="J7" s="9"/>
    </row>
    <row r="8" ht="15">
      <c r="A8" s="93" t="s">
        <v>164</v>
      </c>
    </row>
    <row r="9" spans="1:10" ht="7.5" customHeight="1">
      <c r="A9" s="9"/>
      <c r="B9" s="9"/>
      <c r="C9" s="9"/>
      <c r="D9" s="9"/>
      <c r="E9" s="9"/>
      <c r="F9" s="9"/>
      <c r="G9" s="9"/>
      <c r="H9" s="9"/>
      <c r="I9" s="10"/>
      <c r="J9" s="9"/>
    </row>
    <row r="10" spans="1:10" ht="15">
      <c r="A10" s="11" t="s">
        <v>1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5">
      <c r="A11" s="11" t="s">
        <v>2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15">
      <c r="A12" s="11" t="s">
        <v>3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5">
      <c r="A13" s="11" t="s">
        <v>4</v>
      </c>
      <c r="B13" s="9"/>
      <c r="C13" s="9"/>
      <c r="D13" s="9"/>
      <c r="E13" s="9"/>
      <c r="F13" s="9"/>
      <c r="G13" s="9"/>
      <c r="H13" s="9"/>
      <c r="I13" s="9"/>
      <c r="J13" s="11" t="s">
        <v>5</v>
      </c>
    </row>
    <row r="14" spans="1:10" ht="15">
      <c r="A14" s="11" t="s">
        <v>131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7.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11" t="s">
        <v>6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56" t="s">
        <v>137</v>
      </c>
      <c r="B18" s="3"/>
      <c r="C18" s="3"/>
      <c r="D18" s="3"/>
      <c r="E18" s="3"/>
      <c r="F18" s="3"/>
      <c r="G18" s="3"/>
      <c r="H18" s="3"/>
      <c r="I18" s="3"/>
      <c r="J18" s="9"/>
    </row>
    <row r="19" spans="1:10" ht="15">
      <c r="A19" s="57" t="s">
        <v>165</v>
      </c>
      <c r="B19" s="3"/>
      <c r="C19" s="3"/>
      <c r="D19" s="3"/>
      <c r="E19" s="3"/>
      <c r="F19" s="3"/>
      <c r="G19" s="3"/>
      <c r="H19" s="3"/>
      <c r="I19" s="3"/>
      <c r="J19" s="9"/>
    </row>
    <row r="20" spans="1:10" ht="15">
      <c r="A20" s="58" t="s">
        <v>166</v>
      </c>
      <c r="B20" s="3"/>
      <c r="C20" s="3"/>
      <c r="D20" s="3"/>
      <c r="E20" s="3"/>
      <c r="F20" s="3"/>
      <c r="G20" s="3"/>
      <c r="H20" s="3"/>
      <c r="I20" s="3"/>
      <c r="J20" s="9"/>
    </row>
    <row r="21" spans="1:10" ht="9.75" customHeight="1">
      <c r="A21" s="3"/>
      <c r="B21" s="3"/>
      <c r="C21" s="3"/>
      <c r="D21" s="3"/>
      <c r="E21" s="3"/>
      <c r="F21" s="3"/>
      <c r="G21" s="3"/>
      <c r="H21" s="3"/>
      <c r="I21" s="3"/>
      <c r="J21" s="9"/>
    </row>
    <row r="22" spans="1:10" ht="15">
      <c r="A22" s="56" t="s">
        <v>7</v>
      </c>
      <c r="B22" s="3"/>
      <c r="C22" s="3"/>
      <c r="D22" s="3"/>
      <c r="E22" s="3"/>
      <c r="F22" s="3"/>
      <c r="G22" s="3"/>
      <c r="H22" s="3"/>
      <c r="I22" s="3"/>
      <c r="J22" s="9"/>
    </row>
    <row r="23" spans="1:10" ht="9.7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2" ht="15">
      <c r="A24" s="6"/>
      <c r="B24" s="6"/>
      <c r="C24" s="6"/>
      <c r="D24" s="6"/>
      <c r="E24" s="6"/>
      <c r="F24" s="59" t="s">
        <v>8</v>
      </c>
      <c r="G24" s="12"/>
      <c r="H24" s="9"/>
      <c r="I24" s="116" t="s">
        <v>133</v>
      </c>
      <c r="J24" s="117"/>
      <c r="K24" s="117"/>
      <c r="L24" s="118"/>
    </row>
    <row r="25" spans="1:12" ht="15" customHeight="1">
      <c r="A25" s="6"/>
      <c r="B25" s="6"/>
      <c r="C25" s="6"/>
      <c r="D25" s="6"/>
      <c r="E25" s="6"/>
      <c r="F25" s="14" t="s">
        <v>9</v>
      </c>
      <c r="G25" s="15" t="s">
        <v>10</v>
      </c>
      <c r="H25" s="16"/>
      <c r="I25" s="80" t="s">
        <v>9</v>
      </c>
      <c r="J25" s="16" t="s">
        <v>10</v>
      </c>
      <c r="K25" s="69"/>
      <c r="L25" s="81"/>
    </row>
    <row r="26" spans="1:12" ht="15" customHeight="1">
      <c r="A26" s="6"/>
      <c r="B26" s="6"/>
      <c r="C26" s="6"/>
      <c r="D26" s="6"/>
      <c r="E26" s="6"/>
      <c r="F26" s="14" t="s">
        <v>11</v>
      </c>
      <c r="G26" s="15" t="s">
        <v>11</v>
      </c>
      <c r="H26" s="16"/>
      <c r="I26" s="80" t="s">
        <v>11</v>
      </c>
      <c r="J26" s="16" t="s">
        <v>11</v>
      </c>
      <c r="K26" s="69"/>
      <c r="L26" s="81"/>
    </row>
    <row r="27" spans="1:12" ht="15" customHeight="1">
      <c r="A27" s="6"/>
      <c r="B27" s="6"/>
      <c r="C27" s="6"/>
      <c r="D27" s="6"/>
      <c r="E27" s="6"/>
      <c r="F27" s="14" t="s">
        <v>12</v>
      </c>
      <c r="G27" s="15" t="s">
        <v>13</v>
      </c>
      <c r="H27" s="16"/>
      <c r="I27" s="80" t="s">
        <v>14</v>
      </c>
      <c r="J27" s="16" t="s">
        <v>13</v>
      </c>
      <c r="K27" s="69"/>
      <c r="L27" s="81"/>
    </row>
    <row r="28" spans="1:12" ht="15" customHeight="1">
      <c r="A28" s="6"/>
      <c r="B28" s="6"/>
      <c r="C28" s="6"/>
      <c r="D28" s="6"/>
      <c r="E28" s="6"/>
      <c r="F28" s="17"/>
      <c r="G28" s="15" t="s">
        <v>15</v>
      </c>
      <c r="H28" s="16"/>
      <c r="I28" s="74"/>
      <c r="J28" s="16" t="s">
        <v>15</v>
      </c>
      <c r="K28" s="69"/>
      <c r="L28" s="81"/>
    </row>
    <row r="29" spans="1:12" ht="15" customHeight="1">
      <c r="A29" s="6"/>
      <c r="B29" s="6"/>
      <c r="C29" s="6"/>
      <c r="D29" s="6"/>
      <c r="E29" s="6"/>
      <c r="F29" s="17"/>
      <c r="G29" s="15" t="s">
        <v>12</v>
      </c>
      <c r="H29" s="16"/>
      <c r="I29" s="74"/>
      <c r="J29" s="16" t="s">
        <v>16</v>
      </c>
      <c r="K29" s="69"/>
      <c r="L29" s="81"/>
    </row>
    <row r="30" spans="1:12" ht="15" customHeight="1">
      <c r="A30" s="6"/>
      <c r="B30" s="6"/>
      <c r="C30" s="6"/>
      <c r="D30" s="6"/>
      <c r="E30" s="6"/>
      <c r="F30" s="14" t="s">
        <v>167</v>
      </c>
      <c r="G30" s="15" t="s">
        <v>168</v>
      </c>
      <c r="H30" s="16"/>
      <c r="I30" s="80" t="s">
        <v>167</v>
      </c>
      <c r="J30" s="16" t="s">
        <v>168</v>
      </c>
      <c r="K30" s="69"/>
      <c r="L30" s="83" t="s">
        <v>129</v>
      </c>
    </row>
    <row r="31" spans="1:12" ht="15" customHeight="1">
      <c r="A31" s="6"/>
      <c r="B31" s="6"/>
      <c r="C31" s="6"/>
      <c r="D31" s="6"/>
      <c r="E31" s="6"/>
      <c r="F31" s="20" t="s">
        <v>17</v>
      </c>
      <c r="G31" s="21" t="s">
        <v>17</v>
      </c>
      <c r="H31" s="16"/>
      <c r="I31" s="84" t="s">
        <v>17</v>
      </c>
      <c r="J31" s="85" t="s">
        <v>17</v>
      </c>
      <c r="K31" s="72"/>
      <c r="L31" s="86" t="s">
        <v>130</v>
      </c>
    </row>
    <row r="32" spans="1:10" ht="9.75" customHeight="1">
      <c r="A32" s="6"/>
      <c r="B32" s="6"/>
      <c r="C32" s="6"/>
      <c r="D32" s="6"/>
      <c r="E32" s="6"/>
      <c r="F32" s="9"/>
      <c r="G32" s="9"/>
      <c r="H32" s="9"/>
      <c r="I32" s="9"/>
      <c r="J32" s="9"/>
    </row>
    <row r="33" spans="1:12" ht="12.75" customHeight="1" thickBot="1">
      <c r="A33" s="11" t="s">
        <v>18</v>
      </c>
      <c r="B33" s="11" t="s">
        <v>19</v>
      </c>
      <c r="C33" s="11" t="s">
        <v>20</v>
      </c>
      <c r="D33" s="6"/>
      <c r="E33" s="6"/>
      <c r="F33" s="28">
        <f>+I33</f>
        <v>584768</v>
      </c>
      <c r="G33" s="60">
        <v>584688</v>
      </c>
      <c r="H33" s="29"/>
      <c r="I33" s="28">
        <v>584768</v>
      </c>
      <c r="J33" s="60">
        <v>584688</v>
      </c>
      <c r="L33" s="91">
        <f>(+I33-J33)/J33*100</f>
        <v>0.013682511014421367</v>
      </c>
    </row>
    <row r="34" spans="1:12" ht="7.5" customHeight="1" thickTop="1">
      <c r="A34" s="6"/>
      <c r="B34" s="6"/>
      <c r="C34" s="6"/>
      <c r="D34" s="6"/>
      <c r="E34" s="6"/>
      <c r="F34" s="30"/>
      <c r="G34" s="30"/>
      <c r="H34" s="30"/>
      <c r="I34" s="30"/>
      <c r="J34" s="30"/>
      <c r="L34" s="3"/>
    </row>
    <row r="35" spans="1:12" ht="12.75" customHeight="1" thickBot="1">
      <c r="A35" s="6"/>
      <c r="B35" s="11" t="s">
        <v>21</v>
      </c>
      <c r="C35" s="11" t="s">
        <v>22</v>
      </c>
      <c r="D35" s="6"/>
      <c r="E35" s="6"/>
      <c r="F35" s="31">
        <f>+I35</f>
        <v>0</v>
      </c>
      <c r="G35" s="60">
        <f>+J35</f>
        <v>0</v>
      </c>
      <c r="H35" s="32"/>
      <c r="I35" s="31">
        <v>0</v>
      </c>
      <c r="J35" s="60">
        <v>0</v>
      </c>
      <c r="L35" s="91">
        <v>0</v>
      </c>
    </row>
    <row r="36" spans="1:12" ht="7.5" customHeight="1" thickTop="1">
      <c r="A36" s="6"/>
      <c r="B36" s="6"/>
      <c r="C36" s="6"/>
      <c r="D36" s="6"/>
      <c r="E36" s="6"/>
      <c r="F36" s="30"/>
      <c r="G36" s="30"/>
      <c r="H36" s="30"/>
      <c r="I36" s="30"/>
      <c r="J36" s="30"/>
      <c r="L36" s="3"/>
    </row>
    <row r="37" spans="1:12" ht="12.75" customHeight="1" thickBot="1">
      <c r="A37" s="6"/>
      <c r="B37" s="11" t="s">
        <v>23</v>
      </c>
      <c r="C37" s="11" t="s">
        <v>24</v>
      </c>
      <c r="D37" s="6"/>
      <c r="E37" s="6"/>
      <c r="F37" s="28">
        <f>+I37</f>
        <v>14611</v>
      </c>
      <c r="G37" s="60">
        <f>+J37</f>
        <v>13732</v>
      </c>
      <c r="H37" s="29"/>
      <c r="I37" s="28">
        <v>14611</v>
      </c>
      <c r="J37" s="60">
        <v>13732</v>
      </c>
      <c r="L37" s="91">
        <f>(+I37-J37)/J37*100</f>
        <v>6.401106903582872</v>
      </c>
    </row>
    <row r="38" spans="1:10" ht="7.5" customHeight="1" thickTop="1">
      <c r="A38" s="6"/>
      <c r="B38" s="6"/>
      <c r="C38" s="6"/>
      <c r="D38" s="6"/>
      <c r="E38" s="6"/>
      <c r="F38" s="30"/>
      <c r="G38" s="30"/>
      <c r="H38" s="30"/>
      <c r="I38" s="30"/>
      <c r="J38" s="30"/>
    </row>
    <row r="39" spans="1:10" ht="12.75" customHeight="1">
      <c r="A39" s="11" t="s">
        <v>25</v>
      </c>
      <c r="B39" s="11" t="s">
        <v>19</v>
      </c>
      <c r="C39" s="78" t="s">
        <v>120</v>
      </c>
      <c r="D39" s="6"/>
      <c r="E39" s="6"/>
      <c r="F39" s="30"/>
      <c r="G39" s="30"/>
      <c r="H39" s="30"/>
      <c r="I39" s="30"/>
      <c r="J39" s="30"/>
    </row>
    <row r="40" spans="1:10" ht="12.75" customHeight="1">
      <c r="A40" s="6"/>
      <c r="B40" s="6"/>
      <c r="C40" s="11" t="s">
        <v>119</v>
      </c>
      <c r="D40" s="6"/>
      <c r="E40" s="6"/>
      <c r="F40" s="30"/>
      <c r="G40" s="30"/>
      <c r="H40" s="30"/>
      <c r="I40" s="30"/>
      <c r="J40" s="30"/>
    </row>
    <row r="41" spans="1:10" ht="12.75" customHeight="1">
      <c r="A41" s="6"/>
      <c r="B41" s="6"/>
      <c r="C41" s="11" t="s">
        <v>27</v>
      </c>
      <c r="D41" s="6"/>
      <c r="E41" s="6"/>
      <c r="F41" s="30"/>
      <c r="G41" s="30"/>
      <c r="H41" s="30"/>
      <c r="I41" s="30"/>
      <c r="J41" s="30"/>
    </row>
    <row r="42" spans="1:10" ht="12.75" customHeight="1">
      <c r="A42" s="6"/>
      <c r="B42" s="6"/>
      <c r="C42" s="11" t="s">
        <v>28</v>
      </c>
      <c r="D42" s="6"/>
      <c r="E42" s="6"/>
      <c r="F42" s="30"/>
      <c r="G42" s="30"/>
      <c r="H42" s="30"/>
      <c r="I42" s="30"/>
      <c r="J42" s="30"/>
    </row>
    <row r="43" spans="1:12" ht="12.75" customHeight="1">
      <c r="A43" s="6"/>
      <c r="B43" s="6"/>
      <c r="C43" s="11" t="s">
        <v>29</v>
      </c>
      <c r="D43" s="6"/>
      <c r="E43" s="6"/>
      <c r="F43" s="33">
        <f>+I43</f>
        <v>102461</v>
      </c>
      <c r="G43" s="61">
        <f>+J43</f>
        <v>109343</v>
      </c>
      <c r="H43" s="33"/>
      <c r="I43" s="33">
        <f>103672-1211</f>
        <v>102461</v>
      </c>
      <c r="J43" s="61">
        <v>109343</v>
      </c>
      <c r="L43" s="87">
        <f>(+I43-J43)/J43*100</f>
        <v>-6.293955717329871</v>
      </c>
    </row>
    <row r="44" spans="1:12" ht="7.5" customHeight="1">
      <c r="A44" s="6"/>
      <c r="B44" s="6"/>
      <c r="C44" s="6"/>
      <c r="D44" s="6"/>
      <c r="E44" s="6"/>
      <c r="F44" s="30"/>
      <c r="G44" s="30"/>
      <c r="H44" s="30"/>
      <c r="I44" s="30"/>
      <c r="J44" s="30"/>
      <c r="L44" s="87"/>
    </row>
    <row r="45" spans="1:12" ht="12.75" customHeight="1">
      <c r="A45" s="6"/>
      <c r="B45" s="11" t="s">
        <v>21</v>
      </c>
      <c r="C45" s="11" t="s">
        <v>30</v>
      </c>
      <c r="D45" s="6"/>
      <c r="E45" s="6"/>
      <c r="F45" s="33">
        <f>+I45</f>
        <v>-191</v>
      </c>
      <c r="G45" s="61">
        <f>+J45</f>
        <v>-262</v>
      </c>
      <c r="H45" s="34"/>
      <c r="I45" s="33">
        <f>-1402+1211</f>
        <v>-191</v>
      </c>
      <c r="J45" s="61">
        <v>-262</v>
      </c>
      <c r="L45" s="87">
        <f>(+I45-J45)/J45*100</f>
        <v>-27.099236641221374</v>
      </c>
    </row>
    <row r="46" spans="1:12" ht="7.5" customHeight="1">
      <c r="A46" s="6"/>
      <c r="B46" s="6"/>
      <c r="C46" s="6"/>
      <c r="D46" s="6"/>
      <c r="E46" s="6"/>
      <c r="F46" s="30"/>
      <c r="G46" s="30"/>
      <c r="H46" s="30"/>
      <c r="I46" s="30"/>
      <c r="J46" s="30"/>
      <c r="L46" s="87"/>
    </row>
    <row r="47" spans="1:12" ht="12.75" customHeight="1">
      <c r="A47" s="6"/>
      <c r="B47" s="11" t="s">
        <v>23</v>
      </c>
      <c r="C47" s="11" t="s">
        <v>31</v>
      </c>
      <c r="D47" s="6"/>
      <c r="E47" s="6"/>
      <c r="F47" s="29">
        <f>+I47</f>
        <v>-3129</v>
      </c>
      <c r="G47" s="61">
        <f>+J47</f>
        <v>-3686</v>
      </c>
      <c r="H47" s="33"/>
      <c r="I47" s="29">
        <v>-3129</v>
      </c>
      <c r="J47" s="61">
        <v>-3686</v>
      </c>
      <c r="L47" s="92">
        <f>(+I47-J47)/J47*100</f>
        <v>-15.111231687466088</v>
      </c>
    </row>
    <row r="48" spans="1:12" ht="7.5" customHeight="1">
      <c r="A48" s="6"/>
      <c r="B48" s="11"/>
      <c r="C48" s="11"/>
      <c r="D48" s="6"/>
      <c r="E48" s="6"/>
      <c r="F48" s="29"/>
      <c r="G48" s="61"/>
      <c r="H48" s="33"/>
      <c r="I48" s="29"/>
      <c r="J48" s="61"/>
      <c r="L48" s="92"/>
    </row>
    <row r="49" spans="1:12" ht="12.75" customHeight="1">
      <c r="A49" s="6"/>
      <c r="B49" s="11" t="s">
        <v>32</v>
      </c>
      <c r="C49" s="11" t="s">
        <v>33</v>
      </c>
      <c r="D49" s="6"/>
      <c r="E49" s="6"/>
      <c r="F49" s="35">
        <f>+I49</f>
        <v>0</v>
      </c>
      <c r="G49" s="62">
        <f>+J49</f>
        <v>0</v>
      </c>
      <c r="H49" s="32"/>
      <c r="I49" s="35">
        <v>0</v>
      </c>
      <c r="J49" s="62">
        <v>0</v>
      </c>
      <c r="L49" s="88">
        <v>0</v>
      </c>
    </row>
    <row r="50" spans="1:10" ht="7.5" customHeight="1">
      <c r="A50" s="6"/>
      <c r="B50" s="6"/>
      <c r="C50" s="6"/>
      <c r="D50" s="6"/>
      <c r="E50" s="6"/>
      <c r="F50" s="30"/>
      <c r="G50" s="30"/>
      <c r="H50" s="30"/>
      <c r="I50" s="30"/>
      <c r="J50" s="30"/>
    </row>
    <row r="51" spans="1:10" ht="12.75" customHeight="1">
      <c r="A51" s="6"/>
      <c r="B51" s="11" t="s">
        <v>34</v>
      </c>
      <c r="C51" s="11" t="s">
        <v>35</v>
      </c>
      <c r="D51" s="6"/>
      <c r="E51" s="6"/>
      <c r="F51" s="30"/>
      <c r="G51" s="30"/>
      <c r="H51" s="30"/>
      <c r="I51" s="30"/>
      <c r="J51" s="30"/>
    </row>
    <row r="52" spans="1:10" ht="12.75" customHeight="1">
      <c r="A52" s="6"/>
      <c r="B52" s="6"/>
      <c r="C52" s="11" t="s">
        <v>26</v>
      </c>
      <c r="D52" s="6"/>
      <c r="E52" s="6"/>
      <c r="F52" s="30"/>
      <c r="G52" s="30"/>
      <c r="H52" s="30"/>
      <c r="I52" s="30"/>
      <c r="J52" s="30"/>
    </row>
    <row r="53" spans="1:10" ht="12.75" customHeight="1">
      <c r="A53" s="6"/>
      <c r="B53" s="6"/>
      <c r="C53" s="26" t="s">
        <v>36</v>
      </c>
      <c r="D53" s="6"/>
      <c r="E53" s="6"/>
      <c r="F53" s="30"/>
      <c r="G53" s="30"/>
      <c r="H53" s="30"/>
      <c r="I53" s="30"/>
      <c r="J53" s="30"/>
    </row>
    <row r="54" spans="1:10" ht="12.75" customHeight="1">
      <c r="A54" s="6"/>
      <c r="B54" s="6"/>
      <c r="C54" s="26" t="s">
        <v>37</v>
      </c>
      <c r="D54" s="6"/>
      <c r="E54" s="6"/>
      <c r="F54" s="30"/>
      <c r="G54" s="30"/>
      <c r="H54" s="30"/>
      <c r="I54" s="30"/>
      <c r="J54" s="30"/>
    </row>
    <row r="55" spans="1:12" ht="12.75" customHeight="1">
      <c r="A55" s="9"/>
      <c r="B55" s="9"/>
      <c r="C55" s="26" t="s">
        <v>38</v>
      </c>
      <c r="D55" s="9"/>
      <c r="E55" s="9"/>
      <c r="F55" s="33">
        <f>SUM(F43:F49)</f>
        <v>99141</v>
      </c>
      <c r="G55" s="33">
        <f>SUM(G43:G49)</f>
        <v>105395</v>
      </c>
      <c r="H55" s="33"/>
      <c r="I55" s="33">
        <f>SUM(I43:I49)</f>
        <v>99141</v>
      </c>
      <c r="J55" s="33">
        <f>SUM(J43:J49)</f>
        <v>105395</v>
      </c>
      <c r="L55" s="87">
        <f>(+I55-J55)/J55*100</f>
        <v>-5.933867830542246</v>
      </c>
    </row>
    <row r="56" spans="1:12" ht="7.5" customHeight="1">
      <c r="A56" s="6"/>
      <c r="B56" s="9"/>
      <c r="C56" s="9"/>
      <c r="D56" s="9"/>
      <c r="E56" s="9"/>
      <c r="F56" s="30"/>
      <c r="G56" s="30"/>
      <c r="H56" s="30"/>
      <c r="I56" s="30"/>
      <c r="J56" s="30"/>
      <c r="L56" s="87"/>
    </row>
    <row r="57" spans="1:12" ht="12.75" customHeight="1">
      <c r="A57" s="6"/>
      <c r="B57" s="11" t="s">
        <v>39</v>
      </c>
      <c r="C57" s="11" t="s">
        <v>40</v>
      </c>
      <c r="D57" s="9"/>
      <c r="E57" s="9"/>
      <c r="F57" s="30"/>
      <c r="H57" s="30"/>
      <c r="I57" s="30"/>
      <c r="J57" s="30"/>
      <c r="L57" s="87"/>
    </row>
    <row r="58" spans="1:12" ht="12.75" customHeight="1">
      <c r="A58" s="9"/>
      <c r="B58" s="9"/>
      <c r="C58" s="11" t="s">
        <v>41</v>
      </c>
      <c r="D58" s="9"/>
      <c r="E58" s="9"/>
      <c r="F58" s="36">
        <f>+I58</f>
        <v>-1</v>
      </c>
      <c r="G58" s="62">
        <f>+J58</f>
        <v>-1959</v>
      </c>
      <c r="H58" s="29"/>
      <c r="I58" s="36">
        <v>-1</v>
      </c>
      <c r="J58" s="62">
        <v>-1959</v>
      </c>
      <c r="L58" s="88">
        <f>(+I58-J58)/J58*100</f>
        <v>-99.94895354772844</v>
      </c>
    </row>
    <row r="59" spans="1:10" ht="15">
      <c r="A59" s="9"/>
      <c r="B59" s="9"/>
      <c r="C59" s="9"/>
      <c r="D59" s="9"/>
      <c r="E59" s="9"/>
      <c r="F59" s="30"/>
      <c r="G59" s="30"/>
      <c r="H59" s="30"/>
      <c r="I59" s="30"/>
      <c r="J59" s="30"/>
    </row>
    <row r="61" spans="1:10" ht="1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2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>
      <c r="A72" s="56" t="s">
        <v>137</v>
      </c>
      <c r="B72" s="3"/>
      <c r="C72" s="3"/>
      <c r="D72" s="3"/>
      <c r="E72" s="3"/>
      <c r="F72" s="3"/>
      <c r="G72" s="3"/>
      <c r="H72" s="3"/>
      <c r="I72" s="3"/>
      <c r="J72" s="9"/>
    </row>
    <row r="73" spans="1:10" ht="15">
      <c r="A73" s="57" t="str">
        <f>+A19</f>
        <v>UNAUDITED 1ST QUARTER REPORT ON CONSOLIDATED RESULTS </v>
      </c>
      <c r="B73" s="3"/>
      <c r="C73" s="3"/>
      <c r="D73" s="3"/>
      <c r="E73" s="3"/>
      <c r="F73" s="3"/>
      <c r="G73" s="3"/>
      <c r="H73" s="3"/>
      <c r="I73" s="3"/>
      <c r="J73" s="9"/>
    </row>
    <row r="74" spans="1:10" ht="15">
      <c r="A74" s="58" t="str">
        <f>+A20</f>
        <v>FOR THE FINANCIAL QUARTER ENDED 31 JULY 2000</v>
      </c>
      <c r="B74" s="3"/>
      <c r="C74" s="3"/>
      <c r="D74" s="3"/>
      <c r="E74" s="3"/>
      <c r="F74" s="3"/>
      <c r="G74" s="3"/>
      <c r="H74" s="3"/>
      <c r="I74" s="3"/>
      <c r="J74" s="9"/>
    </row>
    <row r="75" spans="1:10" ht="15">
      <c r="A75" s="56" t="s">
        <v>42</v>
      </c>
      <c r="B75" s="3"/>
      <c r="C75" s="3"/>
      <c r="D75" s="3"/>
      <c r="E75" s="3"/>
      <c r="F75" s="3"/>
      <c r="G75" s="3"/>
      <c r="H75" s="3"/>
      <c r="I75" s="3"/>
      <c r="J75" s="9"/>
    </row>
    <row r="76" spans="1:10" ht="9.7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>
      <c r="A77" s="56" t="s">
        <v>43</v>
      </c>
      <c r="B77" s="9"/>
      <c r="C77" s="9"/>
      <c r="D77" s="9"/>
      <c r="E77" s="9"/>
      <c r="F77" s="9"/>
      <c r="G77" s="9"/>
      <c r="H77" s="9"/>
      <c r="I77" s="9"/>
      <c r="J77" s="9"/>
    </row>
    <row r="78" spans="1:10" ht="9.7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2" ht="15">
      <c r="A79" s="6"/>
      <c r="B79" s="6"/>
      <c r="C79" s="6"/>
      <c r="D79" s="6"/>
      <c r="E79" s="6"/>
      <c r="F79" s="59" t="s">
        <v>8</v>
      </c>
      <c r="G79" s="13"/>
      <c r="H79" s="9"/>
      <c r="I79" s="113" t="s">
        <v>133</v>
      </c>
      <c r="J79" s="114"/>
      <c r="K79" s="114"/>
      <c r="L79" s="115"/>
    </row>
    <row r="80" spans="1:12" ht="15">
      <c r="A80" s="6"/>
      <c r="B80" s="6"/>
      <c r="C80" s="6"/>
      <c r="D80" s="6"/>
      <c r="E80" s="6"/>
      <c r="F80" s="14" t="s">
        <v>9</v>
      </c>
      <c r="G80" s="15" t="s">
        <v>10</v>
      </c>
      <c r="H80" s="16"/>
      <c r="I80" s="80" t="s">
        <v>9</v>
      </c>
      <c r="J80" s="16" t="s">
        <v>10</v>
      </c>
      <c r="K80" s="69"/>
      <c r="L80" s="81"/>
    </row>
    <row r="81" spans="1:12" ht="15">
      <c r="A81" s="6"/>
      <c r="B81" s="6"/>
      <c r="C81" s="6"/>
      <c r="D81" s="6"/>
      <c r="E81" s="6"/>
      <c r="F81" s="14" t="s">
        <v>11</v>
      </c>
      <c r="G81" s="15" t="s">
        <v>11</v>
      </c>
      <c r="H81" s="16"/>
      <c r="I81" s="80" t="s">
        <v>11</v>
      </c>
      <c r="J81" s="16" t="s">
        <v>11</v>
      </c>
      <c r="K81" s="69"/>
      <c r="L81" s="81"/>
    </row>
    <row r="82" spans="1:12" ht="15">
      <c r="A82" s="6"/>
      <c r="B82" s="6"/>
      <c r="C82" s="6"/>
      <c r="D82" s="6"/>
      <c r="E82" s="6"/>
      <c r="F82" s="14" t="s">
        <v>12</v>
      </c>
      <c r="G82" s="15" t="s">
        <v>13</v>
      </c>
      <c r="H82" s="16"/>
      <c r="I82" s="80" t="s">
        <v>14</v>
      </c>
      <c r="J82" s="16" t="s">
        <v>13</v>
      </c>
      <c r="K82" s="69"/>
      <c r="L82" s="81"/>
    </row>
    <row r="83" spans="1:12" ht="15">
      <c r="A83" s="6"/>
      <c r="B83" s="6"/>
      <c r="C83" s="6"/>
      <c r="D83" s="6"/>
      <c r="E83" s="6"/>
      <c r="F83" s="17"/>
      <c r="G83" s="15" t="s">
        <v>15</v>
      </c>
      <c r="H83" s="16"/>
      <c r="I83" s="74"/>
      <c r="J83" s="16" t="s">
        <v>15</v>
      </c>
      <c r="K83" s="69"/>
      <c r="L83" s="81"/>
    </row>
    <row r="84" spans="1:12" ht="15">
      <c r="A84" s="6"/>
      <c r="B84" s="6"/>
      <c r="C84" s="6"/>
      <c r="D84" s="6"/>
      <c r="E84" s="6"/>
      <c r="F84" s="17"/>
      <c r="G84" s="15" t="s">
        <v>12</v>
      </c>
      <c r="H84" s="16"/>
      <c r="I84" s="74"/>
      <c r="J84" s="16" t="s">
        <v>16</v>
      </c>
      <c r="K84" s="69"/>
      <c r="L84" s="81"/>
    </row>
    <row r="85" spans="1:12" ht="15">
      <c r="A85" s="6"/>
      <c r="B85" s="6"/>
      <c r="C85" s="6"/>
      <c r="D85" s="6"/>
      <c r="E85" s="6"/>
      <c r="F85" s="18" t="str">
        <f>+F30</f>
        <v>31/7/2000</v>
      </c>
      <c r="G85" s="19" t="str">
        <f>+G30</f>
        <v>31/7/1999</v>
      </c>
      <c r="H85" s="16"/>
      <c r="I85" s="82" t="str">
        <f>+I30</f>
        <v>31/7/2000</v>
      </c>
      <c r="J85" s="79" t="str">
        <f>+J30</f>
        <v>31/7/1999</v>
      </c>
      <c r="K85" s="69"/>
      <c r="L85" s="83" t="s">
        <v>129</v>
      </c>
    </row>
    <row r="86" spans="1:12" ht="15">
      <c r="A86" s="6"/>
      <c r="B86" s="6"/>
      <c r="C86" s="6"/>
      <c r="D86" s="6"/>
      <c r="E86" s="6"/>
      <c r="F86" s="20" t="s">
        <v>17</v>
      </c>
      <c r="G86" s="21" t="s">
        <v>17</v>
      </c>
      <c r="H86" s="16"/>
      <c r="I86" s="84" t="s">
        <v>17</v>
      </c>
      <c r="J86" s="85" t="s">
        <v>17</v>
      </c>
      <c r="K86" s="72"/>
      <c r="L86" s="86" t="s">
        <v>130</v>
      </c>
    </row>
    <row r="87" spans="1:10" ht="7.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2.75" customHeight="1">
      <c r="A88" s="9"/>
      <c r="B88" s="22" t="s">
        <v>44</v>
      </c>
      <c r="C88" s="22" t="s">
        <v>45</v>
      </c>
      <c r="D88" s="2"/>
      <c r="E88" s="2"/>
      <c r="F88" s="37"/>
      <c r="G88" s="37"/>
      <c r="H88" s="37"/>
      <c r="I88" s="37"/>
      <c r="J88" s="37"/>
    </row>
    <row r="89" spans="1:12" ht="12.75" customHeight="1">
      <c r="A89" s="9"/>
      <c r="B89" s="3"/>
      <c r="C89" s="22" t="s">
        <v>38</v>
      </c>
      <c r="D89" s="2"/>
      <c r="E89" s="2"/>
      <c r="F89" s="38">
        <f>F55+F58</f>
        <v>99140</v>
      </c>
      <c r="G89" s="38">
        <f>G55+G58</f>
        <v>103436</v>
      </c>
      <c r="H89" s="38"/>
      <c r="I89" s="38">
        <f>I55+I58</f>
        <v>99140</v>
      </c>
      <c r="J89" s="61">
        <f>+J55+J58</f>
        <v>103436</v>
      </c>
      <c r="L89" s="87">
        <f>(+I89-J89)/J89*100</f>
        <v>-4.15329285741908</v>
      </c>
    </row>
    <row r="90" spans="1:12" ht="8.25" customHeight="1">
      <c r="A90" s="9"/>
      <c r="B90" s="3"/>
      <c r="C90" s="3"/>
      <c r="D90" s="3"/>
      <c r="E90" s="3"/>
      <c r="F90" s="39"/>
      <c r="G90" s="39"/>
      <c r="H90" s="39"/>
      <c r="I90" s="39"/>
      <c r="J90" s="39"/>
      <c r="L90" s="87"/>
    </row>
    <row r="91" spans="1:12" ht="12.75" customHeight="1">
      <c r="A91" s="9"/>
      <c r="B91" s="22" t="s">
        <v>46</v>
      </c>
      <c r="C91" s="22" t="s">
        <v>47</v>
      </c>
      <c r="D91" s="3"/>
      <c r="E91" s="3"/>
      <c r="F91" s="40">
        <f>+I91</f>
        <v>-27501</v>
      </c>
      <c r="G91" s="62">
        <f>+J91</f>
        <v>-28479</v>
      </c>
      <c r="H91" s="41"/>
      <c r="I91" s="40">
        <v>-27501</v>
      </c>
      <c r="J91" s="62">
        <v>-28479</v>
      </c>
      <c r="L91" s="88">
        <f>(+I91-J91)/J91*100</f>
        <v>-3.4341093437269565</v>
      </c>
    </row>
    <row r="92" spans="1:12" ht="8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L92" s="87"/>
    </row>
    <row r="93" spans="1:12" ht="12.75" customHeight="1">
      <c r="A93" s="11" t="s">
        <v>25</v>
      </c>
      <c r="B93" s="11" t="s">
        <v>48</v>
      </c>
      <c r="C93" s="11" t="s">
        <v>49</v>
      </c>
      <c r="D93" s="9"/>
      <c r="E93" s="9"/>
      <c r="F93" s="9"/>
      <c r="G93" s="9"/>
      <c r="H93" s="9"/>
      <c r="I93" s="9"/>
      <c r="J93" s="9"/>
      <c r="L93" s="87"/>
    </row>
    <row r="94" spans="1:12" ht="12.75" customHeight="1">
      <c r="A94" s="9"/>
      <c r="B94" s="9"/>
      <c r="C94" s="11" t="s">
        <v>50</v>
      </c>
      <c r="D94" s="9"/>
      <c r="E94" s="9"/>
      <c r="F94" s="33">
        <f>F89+F91</f>
        <v>71639</v>
      </c>
      <c r="G94" s="33">
        <f>G89+G91</f>
        <v>74957</v>
      </c>
      <c r="H94" s="33"/>
      <c r="I94" s="33">
        <f>I89+I91</f>
        <v>71639</v>
      </c>
      <c r="J94" s="61">
        <f>+J89+J91</f>
        <v>74957</v>
      </c>
      <c r="L94" s="87">
        <f>(+I94-J94)/J94*100</f>
        <v>-4.426537881718852</v>
      </c>
    </row>
    <row r="95" spans="1:12" ht="8.25" customHeight="1">
      <c r="A95" s="9"/>
      <c r="B95" s="9"/>
      <c r="C95" s="9"/>
      <c r="D95" s="9"/>
      <c r="E95" s="9"/>
      <c r="F95" s="30"/>
      <c r="G95" s="30"/>
      <c r="H95" s="30"/>
      <c r="I95" s="30"/>
      <c r="J95" s="30"/>
      <c r="L95" s="87"/>
    </row>
    <row r="96" spans="1:12" ht="12.75" customHeight="1">
      <c r="A96" s="9"/>
      <c r="B96" s="9"/>
      <c r="C96" s="11" t="s">
        <v>51</v>
      </c>
      <c r="D96" s="9"/>
      <c r="E96" s="9"/>
      <c r="F96" s="36">
        <f>+I96</f>
        <v>1114</v>
      </c>
      <c r="G96" s="62">
        <f>+J96</f>
        <v>2668</v>
      </c>
      <c r="H96" s="32"/>
      <c r="I96" s="36">
        <v>1114</v>
      </c>
      <c r="J96" s="62">
        <v>2668</v>
      </c>
      <c r="L96" s="88">
        <f>(+I96-J96)/J96*100</f>
        <v>-58.245877061469265</v>
      </c>
    </row>
    <row r="97" spans="1:12" ht="8.25" customHeight="1">
      <c r="A97" s="9"/>
      <c r="B97" s="9"/>
      <c r="C97" s="9"/>
      <c r="D97" s="9"/>
      <c r="E97" s="9"/>
      <c r="F97" s="30"/>
      <c r="G97" s="30"/>
      <c r="H97" s="30"/>
      <c r="I97" s="30"/>
      <c r="J97" s="30"/>
      <c r="L97" s="87"/>
    </row>
    <row r="98" spans="1:10" ht="12.75" customHeight="1">
      <c r="A98" s="9"/>
      <c r="B98" s="11" t="s">
        <v>52</v>
      </c>
      <c r="C98" s="26" t="s">
        <v>53</v>
      </c>
      <c r="D98" s="9"/>
      <c r="E98" s="9"/>
      <c r="F98" s="30"/>
      <c r="G98" s="30"/>
      <c r="H98" s="30"/>
      <c r="I98" s="30"/>
      <c r="J98" s="30"/>
    </row>
    <row r="99" spans="1:12" ht="12.75" customHeight="1">
      <c r="A99" s="9"/>
      <c r="B99" s="9"/>
      <c r="C99" s="11" t="s">
        <v>54</v>
      </c>
      <c r="D99" s="9"/>
      <c r="E99" s="9"/>
      <c r="F99" s="33">
        <f>F94+F96</f>
        <v>72753</v>
      </c>
      <c r="G99" s="33">
        <f>G94+G96</f>
        <v>77625</v>
      </c>
      <c r="H99" s="33"/>
      <c r="I99" s="33">
        <f>I94+I96</f>
        <v>72753</v>
      </c>
      <c r="J99" s="61">
        <f>+J94+J96</f>
        <v>77625</v>
      </c>
      <c r="L99" s="87">
        <f>(+I99-J99)/J99*100</f>
        <v>-6.276328502415458</v>
      </c>
    </row>
    <row r="100" spans="1:10" ht="7.5" customHeight="1">
      <c r="A100" s="9"/>
      <c r="B100" s="9"/>
      <c r="C100" s="9"/>
      <c r="D100" s="9"/>
      <c r="E100" s="9"/>
      <c r="F100" s="30"/>
      <c r="G100" s="30"/>
      <c r="H100" s="30"/>
      <c r="I100" s="30"/>
      <c r="J100" s="30"/>
    </row>
    <row r="101" spans="1:12" ht="12.75" customHeight="1">
      <c r="A101" s="9"/>
      <c r="B101" s="11" t="s">
        <v>55</v>
      </c>
      <c r="C101" s="11" t="s">
        <v>56</v>
      </c>
      <c r="D101" s="9"/>
      <c r="E101" s="9"/>
      <c r="F101" s="34">
        <f>+I101</f>
        <v>0</v>
      </c>
      <c r="G101" s="61">
        <f>+J101</f>
        <v>0</v>
      </c>
      <c r="H101" s="34"/>
      <c r="I101" s="34">
        <v>0</v>
      </c>
      <c r="J101" s="61">
        <v>0</v>
      </c>
      <c r="L101" s="92">
        <v>0</v>
      </c>
    </row>
    <row r="102" spans="1:12" ht="8.25" customHeight="1">
      <c r="A102" s="9"/>
      <c r="B102" s="9"/>
      <c r="C102" s="9"/>
      <c r="D102" s="9"/>
      <c r="E102" s="9"/>
      <c r="F102" s="30"/>
      <c r="G102" s="30"/>
      <c r="H102" s="30"/>
      <c r="I102" s="30"/>
      <c r="J102" s="30"/>
      <c r="L102" s="89"/>
    </row>
    <row r="103" spans="1:12" ht="12.75" customHeight="1">
      <c r="A103" s="9"/>
      <c r="B103" s="9"/>
      <c r="C103" s="11" t="s">
        <v>51</v>
      </c>
      <c r="D103" s="9"/>
      <c r="E103" s="9"/>
      <c r="F103" s="34">
        <f>+I103</f>
        <v>0</v>
      </c>
      <c r="G103" s="61">
        <f>+J103</f>
        <v>0</v>
      </c>
      <c r="H103" s="34"/>
      <c r="I103" s="34">
        <v>0</v>
      </c>
      <c r="J103" s="61">
        <v>0</v>
      </c>
      <c r="L103" s="92">
        <v>0</v>
      </c>
    </row>
    <row r="104" spans="1:12" ht="7.5" customHeight="1">
      <c r="A104" s="9"/>
      <c r="B104" s="9"/>
      <c r="C104" s="9"/>
      <c r="D104" s="9"/>
      <c r="E104" s="9"/>
      <c r="F104" s="30"/>
      <c r="G104" s="30"/>
      <c r="H104" s="30"/>
      <c r="I104" s="30"/>
      <c r="J104" s="30"/>
      <c r="L104" s="89"/>
    </row>
    <row r="105" spans="1:12" ht="12.75" customHeight="1">
      <c r="A105" s="9"/>
      <c r="B105" s="9"/>
      <c r="C105" s="26" t="s">
        <v>57</v>
      </c>
      <c r="D105" s="9"/>
      <c r="E105" s="9"/>
      <c r="F105" s="30"/>
      <c r="G105" s="30"/>
      <c r="H105" s="30"/>
      <c r="I105" s="30"/>
      <c r="J105" s="30"/>
      <c r="L105" s="89"/>
    </row>
    <row r="106" spans="1:12" ht="12.75" customHeight="1">
      <c r="A106" s="9"/>
      <c r="B106" s="9"/>
      <c r="C106" s="26" t="s">
        <v>58</v>
      </c>
      <c r="D106" s="9"/>
      <c r="E106" s="9"/>
      <c r="F106" s="35">
        <f>+I106</f>
        <v>0</v>
      </c>
      <c r="G106" s="62">
        <f>+J106</f>
        <v>0</v>
      </c>
      <c r="H106" s="32"/>
      <c r="I106" s="35">
        <v>0</v>
      </c>
      <c r="J106" s="62">
        <v>0</v>
      </c>
      <c r="L106" s="88">
        <v>0</v>
      </c>
    </row>
    <row r="107" spans="1:12" ht="7.5" customHeight="1">
      <c r="A107" s="9"/>
      <c r="B107" s="9"/>
      <c r="C107" s="9"/>
      <c r="D107" s="9"/>
      <c r="E107" s="9"/>
      <c r="F107" s="30"/>
      <c r="G107" s="30"/>
      <c r="H107" s="30"/>
      <c r="I107" s="30"/>
      <c r="J107" s="30"/>
      <c r="L107" s="89"/>
    </row>
    <row r="108" spans="1:10" ht="12.75" customHeight="1">
      <c r="A108" s="9"/>
      <c r="B108" s="11" t="s">
        <v>59</v>
      </c>
      <c r="C108" s="26" t="s">
        <v>60</v>
      </c>
      <c r="D108" s="9"/>
      <c r="E108" s="9"/>
      <c r="F108" s="30"/>
      <c r="G108" s="30"/>
      <c r="H108" s="30"/>
      <c r="I108" s="30"/>
      <c r="J108" s="30"/>
    </row>
    <row r="109" spans="1:10" ht="12.75" customHeight="1">
      <c r="A109" s="9"/>
      <c r="B109" s="9"/>
      <c r="C109" s="26" t="s">
        <v>61</v>
      </c>
      <c r="D109" s="9"/>
      <c r="E109" s="9"/>
      <c r="F109" s="30"/>
      <c r="G109" s="30"/>
      <c r="H109" s="30"/>
      <c r="I109" s="30"/>
      <c r="J109" s="30"/>
    </row>
    <row r="110" spans="1:12" ht="12.75" customHeight="1" thickBot="1">
      <c r="A110" s="9"/>
      <c r="B110" s="9"/>
      <c r="C110" s="26" t="s">
        <v>62</v>
      </c>
      <c r="D110" s="9"/>
      <c r="E110" s="9"/>
      <c r="F110" s="28">
        <f>SUM(F99:F106)</f>
        <v>72753</v>
      </c>
      <c r="G110" s="28">
        <f>SUM(G99:G106)</f>
        <v>77625</v>
      </c>
      <c r="H110" s="29"/>
      <c r="I110" s="28">
        <f>SUM(I99:I106)</f>
        <v>72753</v>
      </c>
      <c r="J110" s="63">
        <f>SUM(J99:J106)</f>
        <v>77625</v>
      </c>
      <c r="L110" s="91">
        <f>(+I110-J110)/J110*100</f>
        <v>-6.276328502415458</v>
      </c>
    </row>
    <row r="111" spans="1:10" ht="8.25" customHeight="1" thickTop="1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2.75" customHeight="1">
      <c r="A112" s="11" t="s">
        <v>63</v>
      </c>
      <c r="B112" s="11" t="s">
        <v>19</v>
      </c>
      <c r="C112" s="11" t="s">
        <v>64</v>
      </c>
      <c r="D112" s="9"/>
      <c r="E112" s="9"/>
      <c r="F112" s="9"/>
      <c r="G112" s="9"/>
      <c r="H112" s="9"/>
      <c r="I112" s="9"/>
      <c r="J112" s="9"/>
    </row>
    <row r="113" spans="1:10" ht="12.75" customHeight="1">
      <c r="A113" s="9"/>
      <c r="B113" s="9"/>
      <c r="C113" s="26" t="s">
        <v>65</v>
      </c>
      <c r="D113" s="9"/>
      <c r="E113" s="9"/>
      <c r="F113" s="9"/>
      <c r="G113" s="9"/>
      <c r="H113" s="9"/>
      <c r="I113" s="9"/>
      <c r="J113" s="9"/>
    </row>
    <row r="114" spans="1:10" ht="12.75" customHeight="1">
      <c r="A114" s="9"/>
      <c r="B114" s="9"/>
      <c r="C114" s="26" t="s">
        <v>66</v>
      </c>
      <c r="D114" s="9"/>
      <c r="E114" s="9"/>
      <c r="F114" s="9"/>
      <c r="G114" s="9"/>
      <c r="H114" s="9"/>
      <c r="I114" s="9"/>
      <c r="J114" s="9"/>
    </row>
    <row r="115" spans="1:10" ht="8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2.75" customHeight="1">
      <c r="A116" s="9"/>
      <c r="B116" s="9"/>
      <c r="C116" s="26" t="s">
        <v>67</v>
      </c>
      <c r="D116" s="9"/>
      <c r="E116" s="9"/>
      <c r="F116" s="9"/>
      <c r="G116" s="9"/>
      <c r="H116" s="9"/>
      <c r="I116" s="9"/>
      <c r="J116" s="9"/>
    </row>
    <row r="117" spans="1:10" ht="12.75" customHeight="1">
      <c r="A117" s="9"/>
      <c r="B117" s="9"/>
      <c r="C117" s="26" t="s">
        <v>170</v>
      </c>
      <c r="D117" s="9"/>
      <c r="E117" s="9"/>
      <c r="F117" s="9"/>
      <c r="G117" s="9"/>
      <c r="H117" s="9"/>
      <c r="I117" s="9"/>
      <c r="J117" s="9"/>
    </row>
    <row r="118" spans="1:12" ht="12.75" customHeight="1" thickBot="1">
      <c r="A118" s="9"/>
      <c r="B118" s="9"/>
      <c r="C118" s="26" t="s">
        <v>135</v>
      </c>
      <c r="D118" s="9"/>
      <c r="E118" s="9"/>
      <c r="F118" s="105">
        <f>F110/571265*100</f>
        <v>12.735420514122167</v>
      </c>
      <c r="G118" s="105">
        <f>+J118</f>
        <v>14</v>
      </c>
      <c r="I118" s="105">
        <f>I110/571265*100</f>
        <v>12.735420514122167</v>
      </c>
      <c r="J118" s="105">
        <f>ROUND((+J110-J49)/573150*100,0)</f>
        <v>14</v>
      </c>
      <c r="L118" s="91">
        <f>(+I118-J118)/J118*100</f>
        <v>-9.032710613413096</v>
      </c>
    </row>
    <row r="119" spans="1:5" ht="12.75" customHeight="1" thickTop="1">
      <c r="A119" s="9"/>
      <c r="B119" s="9"/>
      <c r="D119" s="9"/>
      <c r="E119" s="9"/>
    </row>
    <row r="120" spans="1:12" ht="8.25" customHeight="1">
      <c r="A120" s="9"/>
      <c r="B120" s="9"/>
      <c r="C120" s="9"/>
      <c r="D120" s="9"/>
      <c r="E120" s="9"/>
      <c r="F120" s="30"/>
      <c r="G120" s="30"/>
      <c r="H120" s="9"/>
      <c r="I120" s="30"/>
      <c r="J120" s="30"/>
      <c r="L120" s="90"/>
    </row>
    <row r="121" spans="1:12" ht="12.75" customHeight="1">
      <c r="A121" s="9"/>
      <c r="B121" s="9"/>
      <c r="C121" s="26" t="s">
        <v>171</v>
      </c>
      <c r="D121" s="9"/>
      <c r="E121" s="9"/>
      <c r="F121" s="30"/>
      <c r="G121" s="30"/>
      <c r="H121" s="9"/>
      <c r="I121" s="30"/>
      <c r="J121" s="30"/>
      <c r="L121" s="90"/>
    </row>
    <row r="122" spans="1:12" ht="12.75" customHeight="1">
      <c r="A122" s="9"/>
      <c r="B122" s="9"/>
      <c r="C122" s="26" t="s">
        <v>169</v>
      </c>
      <c r="D122" s="9"/>
      <c r="E122" s="9"/>
      <c r="F122" s="30"/>
      <c r="G122" s="30"/>
      <c r="H122" s="9"/>
      <c r="I122" s="30"/>
      <c r="J122" s="30"/>
      <c r="L122" s="90"/>
    </row>
    <row r="123" spans="1:12" ht="12.75" customHeight="1" thickBot="1">
      <c r="A123" s="9"/>
      <c r="B123" s="9"/>
      <c r="C123" s="11" t="s">
        <v>136</v>
      </c>
      <c r="D123" s="9"/>
      <c r="E123" s="9"/>
      <c r="F123" s="105">
        <v>12.62</v>
      </c>
      <c r="G123" s="105">
        <f>+J123</f>
        <v>13</v>
      </c>
      <c r="I123" s="105">
        <v>12.62</v>
      </c>
      <c r="J123" s="105">
        <f>ROUND((+J110-J49)/575984*100,0)</f>
        <v>13</v>
      </c>
      <c r="L123" s="91">
        <f>(+I123-J123)/J123*100</f>
        <v>-2.923076923076929</v>
      </c>
    </row>
    <row r="124" spans="1:10" ht="12.75" customHeight="1" thickTop="1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2.75" customHeight="1">
      <c r="A125" s="9"/>
      <c r="C125" s="3" t="s">
        <v>199</v>
      </c>
      <c r="D125" s="3" t="s">
        <v>223</v>
      </c>
      <c r="E125" s="3"/>
      <c r="F125" s="3"/>
      <c r="G125" s="3"/>
      <c r="H125" s="3"/>
      <c r="I125" s="3"/>
      <c r="J125" s="3"/>
    </row>
    <row r="126" spans="1:10" ht="12.75" customHeight="1">
      <c r="A126" s="9"/>
      <c r="C126" s="3"/>
      <c r="D126" s="3" t="s">
        <v>200</v>
      </c>
      <c r="E126" s="3"/>
      <c r="F126" s="3"/>
      <c r="G126" s="3"/>
      <c r="H126" s="3"/>
      <c r="I126" s="3"/>
      <c r="J126" s="3"/>
    </row>
    <row r="127" ht="12.75" customHeight="1">
      <c r="A127" s="9"/>
    </row>
    <row r="128" ht="12.75" customHeight="1">
      <c r="A128" s="9"/>
    </row>
    <row r="129" ht="15">
      <c r="A129" s="9"/>
    </row>
    <row r="130" ht="15">
      <c r="A130" s="9"/>
    </row>
    <row r="131" ht="7.5" customHeight="1"/>
  </sheetData>
  <mergeCells count="2">
    <mergeCell ref="I79:L79"/>
    <mergeCell ref="I24:L24"/>
  </mergeCells>
  <printOptions/>
  <pageMargins left="0.6" right="0.24" top="0.25" bottom="0.25" header="0.5" footer="0.5"/>
  <pageSetup horizontalDpi="600" verticalDpi="600" orientation="portrait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Amy</cp:lastModifiedBy>
  <cp:lastPrinted>2000-09-19T08:27:25Z</cp:lastPrinted>
  <dcterms:created xsi:type="dcterms:W3CDTF">2000-06-02T10:53:13Z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