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'bsheet'!$A$1:$E$68</definedName>
    <definedName name="_xlnm.Print_Area" localSheetId="3">'cashflow'!$A$1:$D$52</definedName>
    <definedName name="_xlnm.Print_Area" localSheetId="2">'equity'!$A$1:$L$42</definedName>
    <definedName name="_xlnm.Print_Area" localSheetId="0">'income'!$A$1:$H$43</definedName>
    <definedName name="_xlnm.Print_Area" localSheetId="4">'notes'!$A$1:$I$95</definedName>
    <definedName name="_xlnm.Print_Titles" localSheetId="4">'notes'!$A:$A,'notes'!$1:$4</definedName>
  </definedNames>
  <calcPr fullCalcOnLoad="1"/>
</workbook>
</file>

<file path=xl/sharedStrings.xml><?xml version="1.0" encoding="utf-8"?>
<sst xmlns="http://schemas.openxmlformats.org/spreadsheetml/2006/main" count="400" uniqueCount="325">
  <si>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</si>
  <si>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</si>
  <si>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</si>
  <si>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</si>
  <si>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</si>
  <si>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</si>
  <si>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</si>
  <si>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</si>
  <si>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</si>
  <si>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</si>
  <si>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</si>
  <si>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</si>
  <si>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</si>
  <si>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</si>
  <si>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</si>
  <si>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</si>
  <si>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</si>
  <si>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</si>
  <si>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</si>
  <si>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</si>
  <si>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</si>
  <si>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</si>
  <si>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</si>
  <si>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</si>
  <si>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</si>
  <si>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</si>
  <si>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</si>
  <si>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</si>
  <si>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</si>
  <si>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</si>
  <si>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</si>
  <si>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</si>
  <si>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</si>
  <si>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</si>
  <si>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</si>
  <si>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</si>
  <si>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</si>
  <si>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</si>
  <si>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</si>
  <si>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</si>
  <si>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</si>
  <si>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</si>
  <si>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</si>
  <si>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</si>
  <si>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</si>
  <si>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</si>
  <si>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</si>
  <si>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</si>
  <si>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</si>
  <si>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</si>
  <si>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</si>
  <si>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</si>
  <si>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</si>
  <si>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</si>
  <si>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</si>
  <si>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</si>
  <si>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</si>
  <si>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</si>
  <si>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</si>
  <si>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</si>
  <si>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</si>
  <si>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</si>
  <si>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</si>
  <si>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</si>
  <si>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</si>
  <si>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</si>
  <si>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</si>
  <si>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</si>
  <si>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</si>
  <si>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</si>
  <si>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</si>
  <si>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</si>
  <si>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</si>
  <si>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</si>
  <si>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</si>
  <si>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</si>
  <si>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</si>
  <si>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</si>
  <si>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</si>
  <si>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</si>
  <si>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</si>
  <si>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</si>
  <si>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There were no changes in estimates of amounts reported in prior quarters of the current financial year or changes</t>
  </si>
  <si>
    <t>by independent professional valuers less depreciation.</t>
  </si>
  <si>
    <t>All borrowings are denominated in Ringgit Malaysia.</t>
  </si>
  <si>
    <t xml:space="preserve">         3 months ended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</si>
  <si>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</si>
  <si>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</si>
  <si>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</si>
  <si>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</si>
  <si>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</si>
  <si>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</si>
  <si>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</si>
  <si>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</si>
  <si>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</si>
  <si>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</si>
  <si>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</si>
  <si>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</si>
  <si>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</si>
  <si>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</si>
  <si>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</si>
  <si>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Food</t>
  </si>
  <si>
    <t>Franchising</t>
  </si>
  <si>
    <t>Segment results</t>
  </si>
  <si>
    <t>Unallocated expenses</t>
  </si>
  <si>
    <t>Operating profit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</si>
  <si>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</si>
  <si>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</si>
  <si>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</si>
  <si>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 xml:space="preserve">         Taxation paid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</si>
  <si>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</si>
  <si>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</si>
  <si>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</si>
  <si>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</si>
  <si>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</si>
  <si>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</si>
  <si>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</si>
  <si>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</si>
  <si>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</si>
  <si>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</si>
  <si>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</si>
  <si>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</si>
  <si>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>Minority interests</t>
  </si>
  <si>
    <t>Minority Interests</t>
  </si>
  <si>
    <t>Investment in Associated and Joint Venture Companies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</si>
  <si>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</si>
  <si>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</si>
  <si>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</si>
  <si>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</si>
  <si>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</si>
  <si>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</si>
  <si>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</si>
  <si>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</si>
  <si>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</si>
  <si>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</si>
  <si>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</si>
  <si>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</si>
  <si>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</si>
  <si>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</si>
  <si>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</si>
  <si>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</si>
  <si>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</si>
  <si>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</si>
  <si>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</si>
  <si>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</si>
  <si>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</si>
  <si>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</si>
  <si>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</si>
  <si>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</si>
  <si>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</si>
  <si>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</si>
  <si>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</si>
  <si>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</si>
  <si>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</si>
  <si>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</si>
  <si>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</si>
  <si>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</si>
  <si>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</si>
  <si>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</si>
  <si>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</si>
  <si>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Net Current Assets</t>
  </si>
  <si>
    <t>other than the sale of land and buildings in the normal course of business as property developers.</t>
  </si>
  <si>
    <t>At 1 January 2004</t>
  </si>
  <si>
    <t xml:space="preserve">         - Property, plant and equipments</t>
  </si>
  <si>
    <t>Material Changes in the Quarterly Results as Compared with the Immediate Preceding Quarter</t>
  </si>
  <si>
    <t>KOAY BENG HOCK</t>
  </si>
  <si>
    <t>Secretaries</t>
  </si>
  <si>
    <t>ADDITIONAL INFORMATION AS REQUIRED BY APPENDIX 9B OF THE BURSA MALAYSIA SECURITIES BERHAD</t>
  </si>
  <si>
    <t>There were no material changes in the composition of the Group during the interim period under review.</t>
  </si>
  <si>
    <t>There is no sale of unquoted investments during the current financial period. There is no sale of properties</t>
  </si>
  <si>
    <t>Operating profit before changes in working capital</t>
  </si>
  <si>
    <t>(b) As part of the agreement on the disposal of the Group's entire equity interest in Symphony Global Sdn Bhd (formerly known as</t>
  </si>
  <si>
    <t>The fully diluted earnings per share for the current period is not presented as the effect of the conversion of warrants</t>
  </si>
  <si>
    <t xml:space="preserve"> </t>
  </si>
  <si>
    <t xml:space="preserve">     (i) at the request of the Company and upon the written consent of SHB; or</t>
  </si>
  <si>
    <t xml:space="preserve">     (ii) if there is a re-organisation, reconstruction or otherwise an amalgation in SHB Group relating to businesses involving information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</si>
  <si>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</si>
  <si>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</si>
  <si>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</si>
  <si>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</si>
  <si>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</si>
  <si>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 xml:space="preserve">         - Net cash received on disposal of subsidiary company</t>
  </si>
  <si>
    <t xml:space="preserve">     Global Innovative Management Partners-ACT Sdn Bhd)("SGSB") to Symphony House Bhd ("SHB"), the Company provided a</t>
  </si>
  <si>
    <t>Appendix A</t>
  </si>
  <si>
    <t>for the year ended 31 December 2004)</t>
  </si>
  <si>
    <t>Net profit for the period</t>
  </si>
  <si>
    <t>Financial Statements for the year ended 31 December 2004)</t>
  </si>
  <si>
    <t>Cash and Cash Equivalents at end of period</t>
  </si>
  <si>
    <t>Cash and Cash Equivalents at beginning of period</t>
  </si>
  <si>
    <t>The audit report of the Group's most recent annual audited financial statements for the year ended 31 December 2004 was</t>
  </si>
  <si>
    <t>audited statements for the year ended 31 December 2004. The carrying value is based on a valuation carried out in 1983</t>
  </si>
  <si>
    <t>in estimates of amounts reported in prior financial years that have a material effect in the current financial quarter.</t>
  </si>
  <si>
    <t>Property</t>
  </si>
  <si>
    <t>Development</t>
  </si>
  <si>
    <t>Investment</t>
  </si>
  <si>
    <t>No dividend has been declared for the interim period under review.</t>
  </si>
  <si>
    <t xml:space="preserve">     RM915,000 since the last annual balance sheet date. Corporate guarantees given to financial institutions for facilities</t>
  </si>
  <si>
    <t>The interim financial report is unaudited and has been prepared in accordance with Financial Reporting Standard (FRS) 134</t>
  </si>
  <si>
    <t>Interim Financial Reporting and Chapter 9 part K of the Listing Requirements of the Bursa Malaysia Securities Berhad.</t>
  </si>
  <si>
    <t>Prospects for the current financial year</t>
  </si>
  <si>
    <t>FOR THE PERIOD ENDED 30 JUNE 2005</t>
  </si>
  <si>
    <t>30/06/2005</t>
  </si>
  <si>
    <t>30/06/2004</t>
  </si>
  <si>
    <t xml:space="preserve">           6 months ended</t>
  </si>
  <si>
    <t xml:space="preserve">        excluding treasury shares ('000)</t>
  </si>
  <si>
    <t>Weighted average number of ordinary shares</t>
  </si>
  <si>
    <t xml:space="preserve">         6 months ended</t>
  </si>
  <si>
    <t>30/6/2005</t>
  </si>
  <si>
    <t>30/6/2004</t>
  </si>
  <si>
    <t>AS AT 30 JUNE 2005</t>
  </si>
  <si>
    <t>Less : 847,000 treasury shares, at cost</t>
  </si>
  <si>
    <t>At 30 June 2005</t>
  </si>
  <si>
    <t>At 30 June 2004</t>
  </si>
  <si>
    <t>FOR THE SIX MONTHS ENDED 30 JUNE 2005</t>
  </si>
  <si>
    <t>6 months</t>
  </si>
  <si>
    <t xml:space="preserve">         - Equity investments</t>
  </si>
  <si>
    <t>Unaudited interim report for the quarter ended 30 June 2005</t>
  </si>
  <si>
    <t>30/06/05</t>
  </si>
  <si>
    <t>6 months ended</t>
  </si>
  <si>
    <t>During the current financial quarter, the Company repurchased 5,000 of its issued share capital of RM1/- each from the open market</t>
  </si>
  <si>
    <t>at an average price of RM0.99 per share. The shares repurchased were retained as treasury shares.</t>
  </si>
  <si>
    <t>No dividends were paid in the quarter ended 30 June 2005.</t>
  </si>
  <si>
    <t>6 months ended 30/06/2005</t>
  </si>
  <si>
    <t>There is no material subsequent event since 30 June 2005.</t>
  </si>
  <si>
    <t>(a) Indemnities given to third parties in respect of bank guarantees for the Group have increased to RM1,246,700 from</t>
  </si>
  <si>
    <t xml:space="preserve">     granted to an associated company amounted to RM72.4 million as at 30 June 2005.</t>
  </si>
  <si>
    <t>(b) Investments in quoted securities as at 30 June 2005 are as follows :-</t>
  </si>
  <si>
    <t>Particulars of the Group's borrowings as at 30 June 2005 are as follows :-</t>
  </si>
  <si>
    <t>At 1 January 2005 :</t>
  </si>
  <si>
    <t>- as previously reported</t>
  </si>
  <si>
    <t>- prior year adjustments</t>
  </si>
  <si>
    <t xml:space="preserve">  Impairment losses on -</t>
  </si>
  <si>
    <t xml:space="preserve">            goodwill</t>
  </si>
  <si>
    <t>- as restated</t>
  </si>
  <si>
    <t>All the property development projects and the investment properties contributed positively to the current period financial results.</t>
  </si>
  <si>
    <t xml:space="preserve">        Total loss on disposal</t>
  </si>
  <si>
    <t>---------------------Non-distributable----------------</t>
  </si>
  <si>
    <t xml:space="preserve">  Adjustment on minority interest</t>
  </si>
  <si>
    <t xml:space="preserve">The results of the current quarter is lower than the preceding quarter mainly due to the Group's share of an associated company's </t>
  </si>
  <si>
    <t>(Loss)/Profit before tax</t>
  </si>
  <si>
    <t>(Loss)/Profit after tax</t>
  </si>
  <si>
    <t>Net (loss)/profit for the period</t>
  </si>
  <si>
    <t>Net loss for the period</t>
  </si>
  <si>
    <t>Net (loss)/profit for the period (RM'000)</t>
  </si>
  <si>
    <t>Basic (loss)/earnings per share (sen)</t>
  </si>
  <si>
    <t>Net (Loss)/Profit before tax</t>
  </si>
  <si>
    <t>(LPS)/EPS - basic (sen)</t>
  </si>
  <si>
    <t>Interim dividend in specie of 31,969,136</t>
  </si>
  <si>
    <t xml:space="preserve">  ordinary shares of RM0.10 each in</t>
  </si>
  <si>
    <t xml:space="preserve">  Symphony House Bhd</t>
  </si>
  <si>
    <t>with those adopted in the most recent annual audited financial statements for the year ended 31 December 2004 other than</t>
  </si>
  <si>
    <t>Share of results of associated and joint venture companies</t>
  </si>
  <si>
    <t>(1) Noble Accord Sdn Bhd, a wholly-owned subsidiary of the Company, had on 28 April 2005 entered into a Heads of Agreement</t>
  </si>
  <si>
    <t xml:space="preserve">     disposal of a property situated at and known as "Hotel Midah", No. 8 Jalan Kampung Attap, 50460 Kuala Lumpur, Malaysia, for</t>
  </si>
  <si>
    <t xml:space="preserve">     ("HOA") with Pandey Venture Capital Ltd, a company incorporated in New Zealand, (in trust for a potential purchaser) for the</t>
  </si>
  <si>
    <t xml:space="preserve">      a total sale consideration of RM32.25 million ("Proposed Disposal").</t>
  </si>
  <si>
    <t>(a) Proposed private placement of up to 10% of the Company's issued and paid-up share capital;</t>
  </si>
  <si>
    <t>(d) Proposed increase in the Company's authorised share capital;</t>
  </si>
  <si>
    <t>(e) Proposed internal reorganisation of the enlarged Bolton Group of Companies:</t>
  </si>
  <si>
    <t xml:space="preserve">     The Proposed Placement is subject to the approval of the SC, FIC and Bursa Securities.</t>
  </si>
  <si>
    <t xml:space="preserve">      The Proposed Internal Reorganisation is subject to the approval of the FIC.</t>
  </si>
  <si>
    <t xml:space="preserve">     The Proposed Increase in subject to the approval of the shareholders of the Company at an EGM to be convened later.</t>
  </si>
  <si>
    <t>31/12/2004</t>
  </si>
  <si>
    <t>restated</t>
  </si>
  <si>
    <t>Negative Goodwill on consolidation</t>
  </si>
  <si>
    <t xml:space="preserve">         - Associated companies</t>
  </si>
  <si>
    <t>Loss before taxation</t>
  </si>
  <si>
    <t>of an associated company's impairment losses on investment in a subsidiary company and inventories of completed properties and land</t>
  </si>
  <si>
    <t>(2) The Company had on 18 July 2005 announced the following :</t>
  </si>
  <si>
    <t>(c) Proposed conditional voluntary general offer by the Company through Commerce International Merchant Bankers Bhd for the</t>
  </si>
  <si>
    <t xml:space="preserve">     remaining ordinary shares of RM0.10 each in Symphony House Berhad ("SHB") and Warrants 2004/2009 in SHB not held by the</t>
  </si>
  <si>
    <t xml:space="preserve">      Company;</t>
  </si>
  <si>
    <t xml:space="preserve">     The Proposed Offer is subject to the approvals of the SC,FIC and shareholders of the Company at an EGM to be convened later.</t>
  </si>
  <si>
    <t>(b) Proposed privatisation of Kejora Harta Bhd ("KHB") through a members' scheme of arrangement under Section 176 of the Companies</t>
  </si>
  <si>
    <t xml:space="preserve">      The Proposed Scheme is subject to sanction from the High Court of Malaya and the approvals of the SC,FIC, KHB warrant holders</t>
  </si>
  <si>
    <t xml:space="preserve">       and shareholders of the Company and KHB at EGMs to be convened later.</t>
  </si>
  <si>
    <t>Share of results of associated and joint venture companies comprised of :-</t>
  </si>
  <si>
    <t>Liquid bulking</t>
  </si>
  <si>
    <t>IT and services</t>
  </si>
  <si>
    <t>Property development</t>
  </si>
  <si>
    <t>Consumer retail</t>
  </si>
  <si>
    <t>Investment and others</t>
  </si>
  <si>
    <t>Group's share of an associated company's provision for impairment losses</t>
  </si>
  <si>
    <t xml:space="preserve">      The Proposed Disposal was terminated on 16 August 2005.</t>
  </si>
  <si>
    <t>Included in investing results are :-</t>
  </si>
  <si>
    <t>Included in operating expenses are :-</t>
  </si>
  <si>
    <t>Provision for impairment loss on :</t>
  </si>
  <si>
    <t xml:space="preserve">          quoted investment</t>
  </si>
  <si>
    <t xml:space="preserve">          unquoted associated company</t>
  </si>
  <si>
    <t>Loss on disposal of quoted investment</t>
  </si>
  <si>
    <t>Write back of gain on disposal of unquoted associated company</t>
  </si>
  <si>
    <t xml:space="preserve">          certain capitalized cost</t>
  </si>
  <si>
    <t xml:space="preserve">      Act, 1965 and Proposed acquisition of warrants in Kejora Harta Bhd ("Proposed Scheme");</t>
  </si>
  <si>
    <t>(Loss)/Profit from operations</t>
  </si>
  <si>
    <t xml:space="preserve">          assets of certain subsidiary companies</t>
  </si>
  <si>
    <t xml:space="preserve">           quoted associated company</t>
  </si>
  <si>
    <t>Provision for impairment losses in quoted and unquoted associated companies</t>
  </si>
  <si>
    <t>impairment losses on investment in a subsidiary company and inventories of completed properties and land held for development, and</t>
  </si>
  <si>
    <t>provision for impairment losses in a quoted associated company and certain capitalized cost and additional allowance for doubtful debts.</t>
  </si>
  <si>
    <t xml:space="preserve">     guarantee that the aggregate profit after tax of SGSB Group for the three financial years ending 31 December 2004 to 2006</t>
  </si>
  <si>
    <t xml:space="preserve">     shall not be less than RM75 million (PAT Guarantee).  The PAT Guarantee provided by the company may only lapsed upon the following:</t>
  </si>
  <si>
    <t>held for development and provision for impairment losses in a quoted associated company and certain capitalized cost and additional</t>
  </si>
  <si>
    <t>allowance for doubtful debts.</t>
  </si>
  <si>
    <t>Allowance for doubtful debts</t>
  </si>
  <si>
    <t>The Group continued to register good sales in Tijani 1, Tijani 2 South in Bukit Tunku and Taman Tasik Prima in Puchong.</t>
  </si>
  <si>
    <t>Details of these impairment losses were announced by the Company on 18 July 2005. Upon further review, the Company has decided to</t>
  </si>
  <si>
    <t>&amp; others</t>
  </si>
  <si>
    <t>registered a loss after taxation and minority interests of RM118.267 million in the current financial quarter mainly due to the Group's share</t>
  </si>
  <si>
    <t>Barring any unforeseen circumstances, the directors are of the view that the operational results of the Group, excluding the impairment provision</t>
  </si>
  <si>
    <t>of the Group, is expected to improve in view of high take-up rate for the luxurious bungalows and semi-detached houses in Tijani 2 South and</t>
  </si>
  <si>
    <t>duplexes in Tijani 2 North and the favourable conditions for the affordable residential property market respectively.</t>
  </si>
  <si>
    <t>The effective tax rate of the Group for the three months ended 30 June 2005 is higher than the statutory tax rate principally due</t>
  </si>
  <si>
    <t>to the provision for impairment losses made by the Group and the Group's share of impairment losses of an associated company as</t>
  </si>
  <si>
    <t>disclosed under note B2 which are not tax deductible.</t>
  </si>
  <si>
    <t>25 August 2005</t>
  </si>
  <si>
    <t xml:space="preserve">  Change in accounting policy in respect</t>
  </si>
  <si>
    <t>the change in accounting policy for goodwill and recognition of certain project expense in relation to property development companies.</t>
  </si>
  <si>
    <t xml:space="preserve">      Symphony Global Sdn Bhd (formerly known as Global Innovative</t>
  </si>
  <si>
    <t xml:space="preserve">      Management Partners-ACT Sdn Bhd)</t>
  </si>
  <si>
    <t>The Property Development and Investment Divisions contributed 86% of the Group Turnover totalling RM76.061 million. However, the Group</t>
  </si>
  <si>
    <t xml:space="preserve">    of recognition of certain project expense</t>
  </si>
  <si>
    <t xml:space="preserve">Priovision for shortfall in Net Tangible Asset warranty arising from the disposal of </t>
  </si>
  <si>
    <t xml:space="preserve">classify certain prior year adjustments that were announced on 18 July 2005 as current year adjustments amounting to RM81.812 million, </t>
  </si>
  <si>
    <t>capitalized cost amounting to RM22.560 million and allowance for doubtful debts amounting to RM8.221 million.</t>
  </si>
  <si>
    <t xml:space="preserve">consisting of provision for impairment loss in a quoted associated company amounting to RM51.031 million, impairment loss on certain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</si>
</sst>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right"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9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0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17" applyNumberFormat="1" applyFont="1" applyBorder="1" applyAlignment="1">
      <alignment horizontal="right"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 quotePrefix="1">
      <alignment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41" fontId="0" fillId="0" borderId="1" xfId="15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A1">
      <selection activeCell="A13" sqref="A13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9" ht="12.75">
      <c r="A2" s="42" t="s">
        <v>1</v>
      </c>
      <c r="B2" s="41"/>
      <c r="C2" s="41"/>
      <c r="D2" s="41"/>
      <c r="E2" s="41"/>
      <c r="F2" s="41"/>
      <c r="G2" s="41"/>
      <c r="H2" s="41"/>
      <c r="I2" s="2"/>
    </row>
    <row r="3" spans="1:9" ht="12.75">
      <c r="A3" s="42" t="s">
        <v>2</v>
      </c>
      <c r="B3" s="41"/>
      <c r="C3" s="41"/>
      <c r="D3" s="41"/>
      <c r="E3" s="41"/>
      <c r="F3" s="41"/>
      <c r="G3" s="41"/>
      <c r="H3" s="41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 t="s">
        <v>183</v>
      </c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200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86</v>
      </c>
      <c r="C9" s="6"/>
      <c r="D9" s="7"/>
      <c r="E9" s="4"/>
      <c r="F9" s="5" t="s">
        <v>203</v>
      </c>
      <c r="G9" s="6"/>
      <c r="H9" s="7"/>
      <c r="I9" s="2"/>
    </row>
    <row r="10" spans="1:9" ht="12.75">
      <c r="A10" s="2"/>
      <c r="B10" s="43" t="s">
        <v>201</v>
      </c>
      <c r="C10" s="1"/>
      <c r="D10" s="43" t="s">
        <v>202</v>
      </c>
      <c r="E10" s="9"/>
      <c r="F10" s="10" t="str">
        <f>+B10</f>
        <v>30/06/2005</v>
      </c>
      <c r="G10" s="8"/>
      <c r="H10" s="10" t="str">
        <f>+D10</f>
        <v>30/06/2004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45">
        <f>+F13-29056</f>
        <v>47005</v>
      </c>
      <c r="C13" s="45"/>
      <c r="D13" s="45">
        <v>37557</v>
      </c>
      <c r="E13" s="46"/>
      <c r="F13" s="45">
        <v>76061</v>
      </c>
      <c r="G13" s="45"/>
      <c r="H13" s="47">
        <v>69576</v>
      </c>
      <c r="I13" s="14"/>
    </row>
    <row r="14" spans="1:9" ht="12.75">
      <c r="A14" s="14"/>
      <c r="B14" s="45"/>
      <c r="C14" s="45"/>
      <c r="D14" s="47"/>
      <c r="E14" s="46"/>
      <c r="F14" s="45"/>
      <c r="G14" s="45"/>
      <c r="H14" s="47"/>
      <c r="I14" s="14"/>
    </row>
    <row r="15" spans="1:9" ht="12.75">
      <c r="A15" s="14" t="s">
        <v>6</v>
      </c>
      <c r="B15" s="45">
        <f>F15+21388</f>
        <v>-79944</v>
      </c>
      <c r="C15" s="45"/>
      <c r="D15" s="45">
        <v>-31569</v>
      </c>
      <c r="E15" s="46"/>
      <c r="F15" s="45">
        <v>-101332</v>
      </c>
      <c r="G15" s="45"/>
      <c r="H15" s="47">
        <v>-60016</v>
      </c>
      <c r="I15" s="14"/>
    </row>
    <row r="16" spans="1:9" ht="12.75">
      <c r="A16" s="14"/>
      <c r="B16" s="45"/>
      <c r="C16" s="45"/>
      <c r="D16" s="47"/>
      <c r="E16" s="46"/>
      <c r="F16" s="45"/>
      <c r="G16" s="45"/>
      <c r="H16" s="47"/>
      <c r="I16" s="14"/>
    </row>
    <row r="17" spans="1:9" ht="12.75">
      <c r="A17" s="14" t="s">
        <v>7</v>
      </c>
      <c r="B17" s="45">
        <f>+F17-845</f>
        <v>1209</v>
      </c>
      <c r="C17" s="45"/>
      <c r="D17" s="45">
        <v>771</v>
      </c>
      <c r="E17" s="46"/>
      <c r="F17" s="45">
        <v>2054</v>
      </c>
      <c r="G17" s="45"/>
      <c r="H17" s="47">
        <v>4403</v>
      </c>
      <c r="I17" s="14"/>
    </row>
    <row r="18" spans="1:9" ht="12.75">
      <c r="A18" s="14"/>
      <c r="B18" s="48"/>
      <c r="C18" s="45"/>
      <c r="D18" s="49"/>
      <c r="E18" s="46"/>
      <c r="F18" s="48"/>
      <c r="G18" s="45"/>
      <c r="H18" s="49"/>
      <c r="I18" s="14"/>
    </row>
    <row r="19" spans="1:9" ht="12.75">
      <c r="A19" s="18" t="s">
        <v>293</v>
      </c>
      <c r="B19" s="46">
        <f>SUM(B13:B17)</f>
        <v>-31730</v>
      </c>
      <c r="C19" s="46"/>
      <c r="D19" s="46">
        <f>SUM(D13:D17)</f>
        <v>6759</v>
      </c>
      <c r="E19" s="46"/>
      <c r="F19" s="46">
        <f>SUM(F13:F17)</f>
        <v>-23217</v>
      </c>
      <c r="G19" s="46"/>
      <c r="H19" s="46">
        <f>SUM(H13:H17)</f>
        <v>13963</v>
      </c>
      <c r="I19" s="14"/>
    </row>
    <row r="20" spans="1:9" ht="12.75">
      <c r="A20" s="14"/>
      <c r="B20" s="45"/>
      <c r="C20" s="45"/>
      <c r="D20" s="47"/>
      <c r="E20" s="46"/>
      <c r="F20" s="45"/>
      <c r="G20" s="45"/>
      <c r="H20" s="45"/>
      <c r="I20" s="14"/>
    </row>
    <row r="21" spans="1:9" ht="12.75">
      <c r="A21" s="14" t="s">
        <v>8</v>
      </c>
      <c r="B21" s="45">
        <f>+F21+5488</f>
        <v>-5148</v>
      </c>
      <c r="C21" s="45"/>
      <c r="D21" s="45">
        <v>-5352</v>
      </c>
      <c r="E21" s="46"/>
      <c r="F21" s="45">
        <v>-10636</v>
      </c>
      <c r="G21" s="45"/>
      <c r="H21" s="47">
        <v>-10625</v>
      </c>
      <c r="I21" s="14"/>
    </row>
    <row r="22" spans="1:9" ht="12.75">
      <c r="A22" s="14"/>
      <c r="B22" s="45"/>
      <c r="C22" s="45"/>
      <c r="D22" s="47"/>
      <c r="E22" s="46"/>
      <c r="F22" s="45"/>
      <c r="G22" s="45"/>
      <c r="H22" s="47"/>
      <c r="I22" s="14"/>
    </row>
    <row r="23" spans="1:9" ht="12.75">
      <c r="A23" s="14" t="s">
        <v>9</v>
      </c>
      <c r="B23" s="45">
        <f>+F23-907</f>
        <v>-77493</v>
      </c>
      <c r="C23" s="45"/>
      <c r="D23" s="45">
        <v>15695</v>
      </c>
      <c r="E23" s="46"/>
      <c r="F23" s="45">
        <v>-76586</v>
      </c>
      <c r="G23" s="45"/>
      <c r="H23" s="47">
        <v>17874</v>
      </c>
      <c r="I23" s="14"/>
    </row>
    <row r="24" spans="1:9" ht="12.75">
      <c r="A24" s="14"/>
      <c r="B24" s="48"/>
      <c r="C24" s="45"/>
      <c r="D24" s="48"/>
      <c r="E24" s="46"/>
      <c r="F24" s="48"/>
      <c r="G24" s="45"/>
      <c r="H24" s="48"/>
      <c r="I24" s="14"/>
    </row>
    <row r="25" spans="1:9" ht="12.75">
      <c r="A25" s="44" t="s">
        <v>239</v>
      </c>
      <c r="B25" s="45">
        <f>SUM(B19:B23)</f>
        <v>-114371</v>
      </c>
      <c r="C25" s="45"/>
      <c r="D25" s="45">
        <f>SUM(D19:D23)</f>
        <v>17102</v>
      </c>
      <c r="E25" s="46"/>
      <c r="F25" s="45">
        <f>SUM(F19:F23)</f>
        <v>-110439</v>
      </c>
      <c r="G25" s="45"/>
      <c r="H25" s="45">
        <f>SUM(H19:H23)</f>
        <v>21212</v>
      </c>
      <c r="I25" s="14"/>
    </row>
    <row r="26" spans="1:9" ht="12.75">
      <c r="A26" s="14"/>
      <c r="B26" s="45"/>
      <c r="C26" s="45"/>
      <c r="D26" s="47"/>
      <c r="E26" s="46"/>
      <c r="F26" s="45"/>
      <c r="G26" s="45"/>
      <c r="H26" s="47"/>
      <c r="I26" s="14"/>
    </row>
    <row r="27" spans="1:9" ht="12.75">
      <c r="A27" s="14" t="s">
        <v>10</v>
      </c>
      <c r="B27" s="45">
        <f>+F27+1262</f>
        <v>-1659</v>
      </c>
      <c r="C27" s="45"/>
      <c r="D27" s="45">
        <v>-1048</v>
      </c>
      <c r="E27" s="46"/>
      <c r="F27" s="45">
        <v>-2921</v>
      </c>
      <c r="G27" s="45"/>
      <c r="H27" s="47">
        <v>-1979</v>
      </c>
      <c r="I27" s="14"/>
    </row>
    <row r="28" spans="1:9" ht="12.75">
      <c r="A28" s="14"/>
      <c r="B28" s="48"/>
      <c r="C28" s="45"/>
      <c r="D28" s="48"/>
      <c r="E28" s="46"/>
      <c r="F28" s="48"/>
      <c r="G28" s="45"/>
      <c r="H28" s="48"/>
      <c r="I28" s="14"/>
    </row>
    <row r="29" spans="1:9" ht="12.75">
      <c r="A29" s="44" t="s">
        <v>240</v>
      </c>
      <c r="B29" s="45">
        <f>+B25+B27</f>
        <v>-116030</v>
      </c>
      <c r="C29" s="45"/>
      <c r="D29" s="45">
        <f>+D25+D27</f>
        <v>16054</v>
      </c>
      <c r="E29" s="46"/>
      <c r="F29" s="45">
        <f>+F25+F27</f>
        <v>-113360</v>
      </c>
      <c r="G29" s="45"/>
      <c r="H29" s="45">
        <f>+H25+H27</f>
        <v>19233</v>
      </c>
      <c r="I29" s="14"/>
    </row>
    <row r="30" spans="1:9" ht="12.75">
      <c r="A30" s="14"/>
      <c r="B30" s="45"/>
      <c r="C30" s="45"/>
      <c r="D30" s="47"/>
      <c r="E30" s="46"/>
      <c r="F30" s="45"/>
      <c r="G30" s="45"/>
      <c r="H30" s="45"/>
      <c r="I30" s="14"/>
    </row>
    <row r="31" spans="1:9" ht="12.75">
      <c r="A31" s="14" t="s">
        <v>122</v>
      </c>
      <c r="B31" s="45">
        <f>+F31+663</f>
        <v>-2237</v>
      </c>
      <c r="C31" s="45"/>
      <c r="D31" s="45">
        <v>-445</v>
      </c>
      <c r="E31" s="46"/>
      <c r="F31" s="45">
        <v>-2900</v>
      </c>
      <c r="G31" s="45"/>
      <c r="H31" s="47">
        <v>-446</v>
      </c>
      <c r="I31" s="14"/>
    </row>
    <row r="32" spans="1:9" ht="12.75">
      <c r="A32" s="14"/>
      <c r="B32" s="48"/>
      <c r="C32" s="45"/>
      <c r="D32" s="48"/>
      <c r="E32" s="46"/>
      <c r="F32" s="48"/>
      <c r="G32" s="45"/>
      <c r="H32" s="48"/>
      <c r="I32" s="14"/>
    </row>
    <row r="33" spans="1:9" ht="12.75">
      <c r="A33" s="14" t="s">
        <v>241</v>
      </c>
      <c r="B33" s="50">
        <f>+B29+B31</f>
        <v>-118267</v>
      </c>
      <c r="C33" s="45"/>
      <c r="D33" s="50">
        <f>+D29+D31</f>
        <v>15609</v>
      </c>
      <c r="E33" s="46"/>
      <c r="F33" s="50">
        <f>+F29+F31</f>
        <v>-116260</v>
      </c>
      <c r="G33" s="45"/>
      <c r="H33" s="50">
        <f>+H29+H31</f>
        <v>18787</v>
      </c>
      <c r="I33" s="14"/>
    </row>
    <row r="34" spans="1:9" ht="12.75">
      <c r="A34" s="14"/>
      <c r="B34" s="51"/>
      <c r="C34" s="52"/>
      <c r="D34" s="53"/>
      <c r="E34" s="54"/>
      <c r="F34" s="51"/>
      <c r="G34" s="51"/>
      <c r="H34" s="53"/>
      <c r="I34" s="14"/>
    </row>
    <row r="35" spans="1:9" ht="12.75">
      <c r="A35" s="14"/>
      <c r="B35" s="51"/>
      <c r="C35" s="52"/>
      <c r="D35" s="51"/>
      <c r="E35" s="54"/>
      <c r="F35" s="51"/>
      <c r="G35" s="51"/>
      <c r="H35" s="51"/>
      <c r="I35" s="14"/>
    </row>
    <row r="36" spans="1:9" ht="13.5" thickBot="1">
      <c r="A36" s="14" t="s">
        <v>246</v>
      </c>
      <c r="B36" s="109">
        <f>+notes!D274</f>
        <v>-37.01627543035993</v>
      </c>
      <c r="C36" s="110"/>
      <c r="D36" s="109">
        <f>+notes!E274</f>
        <v>4.8852931050671335</v>
      </c>
      <c r="E36" s="111"/>
      <c r="F36" s="109">
        <f>+notes!G274</f>
        <v>-36.38799252584499</v>
      </c>
      <c r="G36" s="112"/>
      <c r="H36" s="113">
        <f>+notes!H274</f>
        <v>5.8799227569629835</v>
      </c>
      <c r="I36" s="14"/>
    </row>
    <row r="37" spans="1:9" ht="12.75">
      <c r="A37" s="14"/>
      <c r="B37" s="51"/>
      <c r="C37" s="52"/>
      <c r="D37" s="53"/>
      <c r="E37" s="54"/>
      <c r="F37" s="51"/>
      <c r="G37" s="51"/>
      <c r="H37" s="5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31" t="s">
        <v>116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32" t="s">
        <v>184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1">
      <selection activeCell="A3" sqref="A3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30" t="s">
        <v>112</v>
      </c>
      <c r="B5" s="15"/>
      <c r="C5" s="16"/>
      <c r="D5" s="17"/>
      <c r="E5" s="11"/>
      <c r="F5" s="11"/>
      <c r="G5" s="16"/>
      <c r="H5" s="14"/>
    </row>
    <row r="6" spans="1:8" ht="12.75">
      <c r="A6" s="30" t="s">
        <v>209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87</v>
      </c>
      <c r="C8" s="9"/>
      <c r="D8" s="8" t="s">
        <v>87</v>
      </c>
      <c r="F8" s="11"/>
      <c r="G8" s="16"/>
      <c r="H8" s="14"/>
    </row>
    <row r="9" spans="1:8" ht="12.75">
      <c r="A9" s="14"/>
      <c r="B9" s="43" t="s">
        <v>201</v>
      </c>
      <c r="C9" s="9"/>
      <c r="D9" s="43" t="s">
        <v>262</v>
      </c>
      <c r="F9" s="11"/>
      <c r="G9" s="19"/>
      <c r="H9" s="14"/>
    </row>
    <row r="10" spans="1:8" ht="12.75">
      <c r="A10" s="14"/>
      <c r="B10" s="43"/>
      <c r="C10" s="9"/>
      <c r="D10" s="10" t="s">
        <v>263</v>
      </c>
      <c r="F10" s="11"/>
      <c r="G10" s="19"/>
      <c r="H10" s="14"/>
    </row>
    <row r="11" spans="1:8" ht="12.75">
      <c r="A11" s="14"/>
      <c r="B11" s="43"/>
      <c r="C11" s="9"/>
      <c r="D11" s="10"/>
      <c r="F11" s="11"/>
      <c r="G11" s="19"/>
      <c r="H11" s="14"/>
    </row>
    <row r="12" spans="1:8" ht="12.75">
      <c r="A12" s="14"/>
      <c r="B12" s="8" t="s">
        <v>3</v>
      </c>
      <c r="C12" s="9"/>
      <c r="D12" s="8" t="s">
        <v>3</v>
      </c>
      <c r="F12" s="14"/>
      <c r="G12" s="21"/>
      <c r="H12" s="14"/>
    </row>
    <row r="13" spans="1:8" ht="12.75">
      <c r="A13" s="14"/>
      <c r="B13" s="20"/>
      <c r="C13" s="18"/>
      <c r="D13" s="14"/>
      <c r="F13" s="14"/>
      <c r="G13" s="21"/>
      <c r="H13" s="14"/>
    </row>
    <row r="14" spans="1:8" ht="12.75">
      <c r="A14" s="14" t="s">
        <v>11</v>
      </c>
      <c r="B14" s="55">
        <v>131341</v>
      </c>
      <c r="C14" s="54"/>
      <c r="D14" s="55">
        <v>135773</v>
      </c>
      <c r="F14" s="14"/>
      <c r="G14" s="21"/>
      <c r="H14" s="14"/>
    </row>
    <row r="15" spans="1:8" ht="12.75">
      <c r="A15" s="14"/>
      <c r="B15" s="55"/>
      <c r="C15" s="54"/>
      <c r="D15" s="55"/>
      <c r="F15" s="14"/>
      <c r="G15" s="21"/>
      <c r="H15" s="14"/>
    </row>
    <row r="16" spans="1:8" ht="12.75">
      <c r="A16" s="14" t="s">
        <v>124</v>
      </c>
      <c r="B16" s="53">
        <v>263628</v>
      </c>
      <c r="C16" s="54"/>
      <c r="D16" s="53">
        <v>338359</v>
      </c>
      <c r="F16" s="14"/>
      <c r="G16" s="22"/>
      <c r="H16" s="14"/>
    </row>
    <row r="17" spans="1:8" ht="12.75">
      <c r="A17" s="14"/>
      <c r="B17" s="56"/>
      <c r="C17" s="54"/>
      <c r="D17" s="56"/>
      <c r="F17" s="14"/>
      <c r="G17" s="23"/>
      <c r="H17" s="14"/>
    </row>
    <row r="18" spans="1:8" ht="12.75">
      <c r="A18" s="14" t="s">
        <v>88</v>
      </c>
      <c r="B18" s="53">
        <v>71258</v>
      </c>
      <c r="C18" s="54"/>
      <c r="D18" s="53">
        <v>71258</v>
      </c>
      <c r="F18" s="14"/>
      <c r="G18" s="23"/>
      <c r="H18" s="14"/>
    </row>
    <row r="19" spans="1:8" ht="12.75">
      <c r="A19" s="14"/>
      <c r="B19" s="56"/>
      <c r="C19" s="54"/>
      <c r="D19" s="56"/>
      <c r="F19" s="14"/>
      <c r="G19" s="23"/>
      <c r="H19" s="14"/>
    </row>
    <row r="20" spans="1:8" ht="12.75">
      <c r="A20" s="14" t="s">
        <v>264</v>
      </c>
      <c r="B20" s="56">
        <v>-7619</v>
      </c>
      <c r="C20" s="54"/>
      <c r="D20" s="56">
        <v>-7619</v>
      </c>
      <c r="F20" s="14"/>
      <c r="G20" s="23"/>
      <c r="H20" s="14"/>
    </row>
    <row r="21" spans="1:8" ht="12.75">
      <c r="A21" s="14"/>
      <c r="B21" s="56"/>
      <c r="C21" s="54"/>
      <c r="D21" s="56"/>
      <c r="F21" s="14"/>
      <c r="G21" s="23"/>
      <c r="H21" s="14"/>
    </row>
    <row r="22" spans="1:8" ht="12.75">
      <c r="A22" s="14" t="s">
        <v>12</v>
      </c>
      <c r="B22" s="55">
        <v>0</v>
      </c>
      <c r="C22" s="54"/>
      <c r="D22" s="55">
        <v>315</v>
      </c>
      <c r="F22" s="14"/>
      <c r="G22" s="21"/>
      <c r="H22" s="14"/>
    </row>
    <row r="23" spans="1:8" ht="12.75">
      <c r="A23" s="14"/>
      <c r="B23" s="55"/>
      <c r="C23" s="54"/>
      <c r="D23" s="55"/>
      <c r="F23" s="14"/>
      <c r="G23" s="21"/>
      <c r="H23" s="14"/>
    </row>
    <row r="24" spans="1:8" ht="12.75">
      <c r="A24" s="14" t="s">
        <v>89</v>
      </c>
      <c r="B24" s="55">
        <v>55961</v>
      </c>
      <c r="C24" s="54"/>
      <c r="D24" s="55">
        <v>55340</v>
      </c>
      <c r="F24" s="14"/>
      <c r="G24" s="21"/>
      <c r="H24" s="14"/>
    </row>
    <row r="25" spans="1:8" ht="12.75">
      <c r="A25" s="14"/>
      <c r="B25" s="57"/>
      <c r="C25" s="54"/>
      <c r="D25" s="57"/>
      <c r="F25" s="14"/>
      <c r="G25" s="21"/>
      <c r="H25" s="14"/>
    </row>
    <row r="26" spans="1:8" ht="12.75">
      <c r="A26" s="14" t="s">
        <v>13</v>
      </c>
      <c r="B26" s="57"/>
      <c r="C26" s="54"/>
      <c r="D26" s="57"/>
      <c r="F26" s="14"/>
      <c r="G26" s="21"/>
      <c r="H26" s="14"/>
    </row>
    <row r="27" spans="1:8" ht="12.75">
      <c r="A27" s="27" t="s">
        <v>14</v>
      </c>
      <c r="B27" s="58">
        <v>215759</v>
      </c>
      <c r="C27" s="54"/>
      <c r="D27" s="58">
        <v>218877</v>
      </c>
      <c r="F27" s="24"/>
      <c r="G27" s="25"/>
      <c r="H27" s="14"/>
    </row>
    <row r="28" spans="1:4" ht="12.75">
      <c r="A28" s="27" t="s">
        <v>15</v>
      </c>
      <c r="B28" s="59">
        <v>96916</v>
      </c>
      <c r="C28" s="60"/>
      <c r="D28" s="59">
        <v>105052</v>
      </c>
    </row>
    <row r="29" spans="1:4" ht="12.75">
      <c r="A29" s="26" t="s">
        <v>90</v>
      </c>
      <c r="B29" s="59">
        <v>1962</v>
      </c>
      <c r="C29" s="60"/>
      <c r="D29" s="59">
        <v>2445</v>
      </c>
    </row>
    <row r="30" spans="1:4" ht="12.75">
      <c r="A30" s="27" t="s">
        <v>16</v>
      </c>
      <c r="B30" s="61">
        <v>13912</v>
      </c>
      <c r="C30" s="60"/>
      <c r="D30" s="61">
        <v>51051</v>
      </c>
    </row>
    <row r="31" spans="2:4" ht="12.75">
      <c r="B31" s="62">
        <f>SUM(B27:B30)</f>
        <v>328549</v>
      </c>
      <c r="C31" s="60"/>
      <c r="D31" s="62">
        <f>SUM(D27:D30)</f>
        <v>377425</v>
      </c>
    </row>
    <row r="32" spans="1:4" ht="12.75">
      <c r="A32" s="26" t="s">
        <v>17</v>
      </c>
      <c r="B32" s="63"/>
      <c r="C32" s="60"/>
      <c r="D32" s="63"/>
    </row>
    <row r="33" spans="1:4" ht="12.75">
      <c r="A33" s="27" t="s">
        <v>18</v>
      </c>
      <c r="B33" s="64">
        <v>39777</v>
      </c>
      <c r="C33" s="60"/>
      <c r="D33" s="64">
        <v>35656</v>
      </c>
    </row>
    <row r="34" spans="1:4" ht="12.75">
      <c r="A34" s="27" t="s">
        <v>19</v>
      </c>
      <c r="B34" s="64">
        <v>189514</v>
      </c>
      <c r="C34" s="60"/>
      <c r="D34" s="64">
        <v>193606</v>
      </c>
    </row>
    <row r="35" spans="2:4" ht="12.75">
      <c r="B35" s="62">
        <f>SUM(B33:B34)</f>
        <v>229291</v>
      </c>
      <c r="C35" s="60"/>
      <c r="D35" s="62">
        <f>SUM(D33:D34)</f>
        <v>229262</v>
      </c>
    </row>
    <row r="36" spans="2:4" ht="12.75">
      <c r="B36" s="60"/>
      <c r="C36" s="60"/>
      <c r="D36" s="60"/>
    </row>
    <row r="37" spans="1:4" ht="12.75">
      <c r="A37" s="26" t="s">
        <v>160</v>
      </c>
      <c r="B37" s="60">
        <f>+B31-B35</f>
        <v>99258</v>
      </c>
      <c r="C37" s="60"/>
      <c r="D37" s="60">
        <f>+D31-D35</f>
        <v>148163</v>
      </c>
    </row>
    <row r="38" spans="2:4" ht="12.75">
      <c r="B38" s="60"/>
      <c r="C38" s="60"/>
      <c r="D38" s="60"/>
    </row>
    <row r="39" spans="2:4" ht="13.5" thickBot="1">
      <c r="B39" s="65">
        <f>SUM(B14:B24)+B37</f>
        <v>613827</v>
      </c>
      <c r="C39" s="60"/>
      <c r="D39" s="65">
        <f>SUM(D14:D24)+D37</f>
        <v>741589</v>
      </c>
    </row>
    <row r="40" spans="2:4" ht="12.75">
      <c r="B40" s="60"/>
      <c r="C40" s="60"/>
      <c r="D40" s="60"/>
    </row>
    <row r="41" spans="2:4" ht="12.75">
      <c r="B41" s="60"/>
      <c r="C41" s="60"/>
      <c r="D41" s="60"/>
    </row>
    <row r="42" spans="1:4" ht="12.75">
      <c r="A42" t="s">
        <v>20</v>
      </c>
      <c r="B42" s="60">
        <v>320343</v>
      </c>
      <c r="C42" s="60"/>
      <c r="D42" s="60">
        <v>320343</v>
      </c>
    </row>
    <row r="43" spans="2:4" ht="12.75">
      <c r="B43" s="60"/>
      <c r="C43" s="60"/>
      <c r="D43" s="60"/>
    </row>
    <row r="44" spans="1:4" ht="12.75">
      <c r="A44" t="s">
        <v>21</v>
      </c>
      <c r="B44" s="60">
        <v>96477</v>
      </c>
      <c r="C44" s="60"/>
      <c r="D44" s="60">
        <v>212737</v>
      </c>
    </row>
    <row r="45" spans="2:4" ht="12.75">
      <c r="B45" s="66"/>
      <c r="C45" s="60"/>
      <c r="D45" s="66"/>
    </row>
    <row r="46" spans="2:4" ht="12.75">
      <c r="B46" s="60">
        <f>+B42+B44</f>
        <v>416820</v>
      </c>
      <c r="C46" s="60"/>
      <c r="D46" s="60">
        <f>+D42+D44</f>
        <v>533080</v>
      </c>
    </row>
    <row r="47" spans="2:4" ht="12.75">
      <c r="B47" s="60"/>
      <c r="C47" s="60"/>
      <c r="D47" s="60"/>
    </row>
    <row r="48" spans="1:4" ht="12.75">
      <c r="A48" s="28" t="s">
        <v>210</v>
      </c>
      <c r="B48" s="60">
        <v>-664</v>
      </c>
      <c r="C48" s="60"/>
      <c r="D48" s="60">
        <v>-659</v>
      </c>
    </row>
    <row r="49" spans="2:4" ht="12.75">
      <c r="B49" s="66"/>
      <c r="C49" s="60"/>
      <c r="D49" s="66"/>
    </row>
    <row r="50" spans="1:4" ht="12.75">
      <c r="A50" t="s">
        <v>22</v>
      </c>
      <c r="B50" s="60">
        <f>+B46+B48</f>
        <v>416156</v>
      </c>
      <c r="C50" s="60"/>
      <c r="D50" s="60">
        <f>+D46+D48</f>
        <v>532421</v>
      </c>
    </row>
    <row r="51" spans="2:4" ht="12.75">
      <c r="B51" s="60"/>
      <c r="C51" s="60"/>
      <c r="D51" s="60"/>
    </row>
    <row r="52" spans="1:4" ht="12.75">
      <c r="A52" t="s">
        <v>123</v>
      </c>
      <c r="B52" s="60">
        <v>19986</v>
      </c>
      <c r="C52" s="60"/>
      <c r="D52" s="60">
        <v>17086</v>
      </c>
    </row>
    <row r="53" spans="2:4" ht="12.75">
      <c r="B53" s="60"/>
      <c r="C53" s="60"/>
      <c r="D53" s="60"/>
    </row>
    <row r="54" spans="1:4" ht="12.75">
      <c r="A54" t="s">
        <v>91</v>
      </c>
      <c r="B54" s="60">
        <v>174831</v>
      </c>
      <c r="C54" s="60"/>
      <c r="D54" s="60">
        <v>189207</v>
      </c>
    </row>
    <row r="55" spans="2:4" ht="12.75">
      <c r="B55" s="60"/>
      <c r="C55" s="60"/>
      <c r="D55" s="60"/>
    </row>
    <row r="56" spans="1:4" ht="12.75">
      <c r="A56" t="s">
        <v>92</v>
      </c>
      <c r="B56" s="60">
        <v>230</v>
      </c>
      <c r="C56" s="60"/>
      <c r="D56" s="60">
        <v>251</v>
      </c>
    </row>
    <row r="57" spans="2:4" ht="12.75">
      <c r="B57" s="60"/>
      <c r="C57" s="60"/>
      <c r="D57" s="60"/>
    </row>
    <row r="58" spans="1:4" ht="12.75">
      <c r="A58" t="s">
        <v>93</v>
      </c>
      <c r="B58" s="60">
        <v>2624</v>
      </c>
      <c r="C58" s="60"/>
      <c r="D58" s="60">
        <v>2624</v>
      </c>
    </row>
    <row r="59" spans="2:4" ht="12.75">
      <c r="B59" s="60"/>
      <c r="C59" s="60"/>
      <c r="D59" s="60"/>
    </row>
    <row r="60" spans="2:4" ht="13.5" thickBot="1">
      <c r="B60" s="65">
        <f>SUM(B50:B58)</f>
        <v>613827</v>
      </c>
      <c r="C60" s="60"/>
      <c r="D60" s="65">
        <f>SUM(D50:D58)</f>
        <v>741589</v>
      </c>
    </row>
    <row r="61" spans="2:4" ht="12.75">
      <c r="B61" s="60"/>
      <c r="C61" s="60"/>
      <c r="D61" s="60"/>
    </row>
    <row r="62" spans="1:4" ht="13.5" thickBot="1">
      <c r="A62" t="s">
        <v>94</v>
      </c>
      <c r="B62" s="114">
        <f>+(B50-B22)/(B42-847)</f>
        <v>1.3025389989233043</v>
      </c>
      <c r="C62" s="115"/>
      <c r="D62" s="114">
        <f>+(D50-D22)/(D42-842)</f>
        <v>1.6654282772197897</v>
      </c>
    </row>
    <row r="63" spans="2:4" ht="12.75">
      <c r="B63" s="60"/>
      <c r="C63" s="60"/>
      <c r="D63" s="60"/>
    </row>
    <row r="65" ht="12.75">
      <c r="A65" s="31" t="s">
        <v>120</v>
      </c>
    </row>
    <row r="66" ht="12.75">
      <c r="A66" s="32" t="s">
        <v>186</v>
      </c>
    </row>
    <row r="67" spans="5:6" ht="12.75">
      <c r="E67" s="12"/>
      <c r="F67" s="12"/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8">
      <selection activeCell="A21" sqref="A21"/>
    </sheetView>
  </sheetViews>
  <sheetFormatPr defaultColWidth="9.140625" defaultRowHeight="12.75"/>
  <cols>
    <col min="1" max="1" width="38.574218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1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113</v>
      </c>
    </row>
    <row r="6" ht="12.75">
      <c r="A6" s="13" t="s">
        <v>200</v>
      </c>
    </row>
    <row r="8" spans="2:12" ht="12.75">
      <c r="B8" s="36"/>
      <c r="C8" s="36"/>
      <c r="D8" s="38" t="s">
        <v>236</v>
      </c>
      <c r="E8" s="33"/>
      <c r="F8" s="33"/>
      <c r="G8" s="33"/>
      <c r="H8" s="33"/>
      <c r="I8" s="33"/>
      <c r="J8" s="8" t="s">
        <v>96</v>
      </c>
      <c r="K8" s="33"/>
      <c r="L8" s="33"/>
    </row>
    <row r="9" spans="2:12" ht="12.75">
      <c r="B9" s="33" t="s">
        <v>35</v>
      </c>
      <c r="C9" s="33"/>
      <c r="D9" s="33" t="s">
        <v>35</v>
      </c>
      <c r="E9" s="33"/>
      <c r="F9" s="33" t="s">
        <v>36</v>
      </c>
      <c r="G9" s="33"/>
      <c r="H9" s="33" t="s">
        <v>97</v>
      </c>
      <c r="I9" s="33"/>
      <c r="J9" s="33" t="s">
        <v>38</v>
      </c>
      <c r="K9" s="33"/>
      <c r="L9" s="33"/>
    </row>
    <row r="10" spans="2:12" ht="12.75">
      <c r="B10" s="33" t="s">
        <v>36</v>
      </c>
      <c r="C10" s="33"/>
      <c r="D10" s="33" t="s">
        <v>95</v>
      </c>
      <c r="E10" s="33"/>
      <c r="F10" s="33" t="s">
        <v>37</v>
      </c>
      <c r="G10" s="33"/>
      <c r="H10" s="33" t="s">
        <v>37</v>
      </c>
      <c r="I10" s="33"/>
      <c r="J10" s="33" t="s">
        <v>39</v>
      </c>
      <c r="K10" s="33"/>
      <c r="L10" s="33" t="s">
        <v>40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ht="12.75">
      <c r="A13" t="s">
        <v>228</v>
      </c>
    </row>
    <row r="14" spans="1:12" ht="12.75">
      <c r="A14" s="28" t="s">
        <v>229</v>
      </c>
      <c r="B14" s="60">
        <v>320343</v>
      </c>
      <c r="C14" s="60"/>
      <c r="D14" s="60">
        <v>244792</v>
      </c>
      <c r="E14" s="60"/>
      <c r="F14" s="60">
        <v>24872</v>
      </c>
      <c r="G14" s="60"/>
      <c r="H14" s="60">
        <v>-8</v>
      </c>
      <c r="I14" s="60"/>
      <c r="J14" s="60">
        <v>-1945</v>
      </c>
      <c r="K14" s="60"/>
      <c r="L14" s="60">
        <f>SUM(B14:J14)</f>
        <v>588054</v>
      </c>
    </row>
    <row r="15" spans="2:12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28" t="s">
        <v>230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28" t="s">
        <v>231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28" t="s">
        <v>232</v>
      </c>
      <c r="B18" s="60">
        <v>0</v>
      </c>
      <c r="C18" s="60"/>
      <c r="D18" s="60">
        <v>0</v>
      </c>
      <c r="E18" s="60"/>
      <c r="F18" s="60">
        <v>0</v>
      </c>
      <c r="G18" s="60"/>
      <c r="H18" s="60">
        <v>0</v>
      </c>
      <c r="I18" s="60"/>
      <c r="J18" s="60">
        <v>-47522</v>
      </c>
      <c r="K18" s="60"/>
      <c r="L18" s="60">
        <f>SUM(B18:J18)</f>
        <v>-47522</v>
      </c>
    </row>
    <row r="19" spans="1:12" ht="12.75">
      <c r="A19" s="28" t="s">
        <v>237</v>
      </c>
      <c r="B19" s="60">
        <v>0</v>
      </c>
      <c r="C19" s="60"/>
      <c r="D19" s="60">
        <v>0</v>
      </c>
      <c r="E19" s="60"/>
      <c r="F19" s="60">
        <v>0</v>
      </c>
      <c r="G19" s="60"/>
      <c r="H19" s="60">
        <v>0</v>
      </c>
      <c r="I19" s="60"/>
      <c r="J19" s="60">
        <v>-4989</v>
      </c>
      <c r="K19" s="60"/>
      <c r="L19" s="60">
        <f>SUM(B19:J19)</f>
        <v>-4989</v>
      </c>
    </row>
    <row r="20" spans="1:12" ht="12.75">
      <c r="A20" s="28" t="s">
        <v>315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28" t="s">
        <v>320</v>
      </c>
      <c r="B21" s="66">
        <v>0</v>
      </c>
      <c r="C21" s="60"/>
      <c r="D21" s="66">
        <v>0</v>
      </c>
      <c r="E21" s="60"/>
      <c r="F21" s="66">
        <v>0</v>
      </c>
      <c r="G21" s="60"/>
      <c r="H21" s="66">
        <v>0</v>
      </c>
      <c r="I21" s="60"/>
      <c r="J21" s="66">
        <v>-2463</v>
      </c>
      <c r="K21" s="60"/>
      <c r="L21" s="66">
        <f>SUM(B21:J21)</f>
        <v>-2463</v>
      </c>
    </row>
    <row r="22" spans="1:12" ht="12.75">
      <c r="A22" s="28" t="s">
        <v>233</v>
      </c>
      <c r="B22" s="60">
        <f>SUM(B14:B21)</f>
        <v>320343</v>
      </c>
      <c r="C22" s="60"/>
      <c r="D22" s="60">
        <f>SUM(D14:D21)</f>
        <v>244792</v>
      </c>
      <c r="E22" s="60"/>
      <c r="F22" s="60">
        <f>SUM(F14:F21)</f>
        <v>24872</v>
      </c>
      <c r="G22" s="60"/>
      <c r="H22" s="60">
        <f>SUM(H14:H21)</f>
        <v>-8</v>
      </c>
      <c r="I22" s="60"/>
      <c r="J22" s="60">
        <f>SUM(J14:J21)</f>
        <v>-56919</v>
      </c>
      <c r="K22" s="60"/>
      <c r="L22" s="60">
        <f>SUM(L14:L21)</f>
        <v>533080</v>
      </c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t="s">
        <v>242</v>
      </c>
      <c r="B24" s="67">
        <v>0</v>
      </c>
      <c r="C24" s="67"/>
      <c r="D24" s="67">
        <v>0</v>
      </c>
      <c r="E24" s="67"/>
      <c r="F24" s="67">
        <v>0</v>
      </c>
      <c r="G24" s="67"/>
      <c r="H24" s="67">
        <v>0</v>
      </c>
      <c r="I24" s="67"/>
      <c r="J24" s="67">
        <f>+income!F33</f>
        <v>-116260</v>
      </c>
      <c r="K24" s="67"/>
      <c r="L24" s="67">
        <f>SUM(B24:J24)</f>
        <v>-116260</v>
      </c>
    </row>
    <row r="25" spans="2:12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t="s">
        <v>211</v>
      </c>
      <c r="B26" s="68">
        <f>SUM(B22:B25)</f>
        <v>320343</v>
      </c>
      <c r="C26" s="60"/>
      <c r="D26" s="68">
        <f>SUM(D22:D25)</f>
        <v>244792</v>
      </c>
      <c r="E26" s="60"/>
      <c r="F26" s="68">
        <f>SUM(F22:F25)</f>
        <v>24872</v>
      </c>
      <c r="G26" s="69"/>
      <c r="H26" s="68">
        <f>SUM(H22:H25)</f>
        <v>-8</v>
      </c>
      <c r="I26" s="69"/>
      <c r="J26" s="68">
        <f>SUM(J22:J25)</f>
        <v>-173179</v>
      </c>
      <c r="K26" s="60"/>
      <c r="L26" s="68">
        <f>SUM(L22:L25)</f>
        <v>416820</v>
      </c>
    </row>
    <row r="27" spans="2:12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t="s">
        <v>162</v>
      </c>
      <c r="B29" s="60">
        <v>320343</v>
      </c>
      <c r="C29" s="60"/>
      <c r="D29" s="60">
        <v>244792</v>
      </c>
      <c r="E29" s="60"/>
      <c r="F29" s="60">
        <v>24919</v>
      </c>
      <c r="G29" s="60"/>
      <c r="H29" s="60">
        <v>-8</v>
      </c>
      <c r="I29" s="60"/>
      <c r="J29" s="60">
        <v>17440</v>
      </c>
      <c r="K29" s="60"/>
      <c r="L29" s="67">
        <f>SUM(B29:J29)</f>
        <v>607486</v>
      </c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2.75">
      <c r="A31" t="s">
        <v>185</v>
      </c>
      <c r="B31" s="67">
        <v>0</v>
      </c>
      <c r="C31" s="67"/>
      <c r="D31" s="67">
        <v>0</v>
      </c>
      <c r="E31" s="67"/>
      <c r="F31" s="67">
        <v>0</v>
      </c>
      <c r="G31" s="67"/>
      <c r="H31" s="67">
        <v>0</v>
      </c>
      <c r="I31" s="67"/>
      <c r="J31" s="67">
        <f>+income!H33</f>
        <v>18787</v>
      </c>
      <c r="K31" s="67"/>
      <c r="L31" s="67">
        <f>SUM(B31:J31)</f>
        <v>18787</v>
      </c>
    </row>
    <row r="32" spans="2:12" ht="12.7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t="s">
        <v>247</v>
      </c>
      <c r="B33" s="67">
        <v>0</v>
      </c>
      <c r="C33" s="67"/>
      <c r="D33" s="67">
        <v>0</v>
      </c>
      <c r="E33" s="67"/>
      <c r="F33" s="67">
        <v>0</v>
      </c>
      <c r="G33" s="67"/>
      <c r="H33" s="67">
        <v>0</v>
      </c>
      <c r="I33" s="67"/>
      <c r="J33" s="67">
        <v>-43958</v>
      </c>
      <c r="K33" s="67"/>
      <c r="L33" s="67">
        <f>SUM(B33:J33)</f>
        <v>-43958</v>
      </c>
    </row>
    <row r="34" spans="1:12" ht="12.75">
      <c r="A34" s="28" t="s">
        <v>248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28" t="s">
        <v>249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 ht="12.7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2.75">
      <c r="A37" t="s">
        <v>212</v>
      </c>
      <c r="B37" s="68">
        <f>SUM(B29:B36)</f>
        <v>320343</v>
      </c>
      <c r="C37" s="60"/>
      <c r="D37" s="68">
        <f>SUM(D29:D36)</f>
        <v>244792</v>
      </c>
      <c r="E37" s="60"/>
      <c r="F37" s="68">
        <f>SUM(F29:F36)</f>
        <v>24919</v>
      </c>
      <c r="G37" s="69"/>
      <c r="H37" s="68">
        <f>SUM(H29:H36)</f>
        <v>-8</v>
      </c>
      <c r="I37" s="60"/>
      <c r="J37" s="68">
        <f>SUM(J29:J36)</f>
        <v>-7731</v>
      </c>
      <c r="K37" s="60"/>
      <c r="L37" s="68">
        <f>SUM(L29:L36)</f>
        <v>582315</v>
      </c>
    </row>
    <row r="40" ht="12.75">
      <c r="A40" s="31" t="s">
        <v>117</v>
      </c>
    </row>
    <row r="41" spans="1:10" ht="12.75">
      <c r="A41" s="32" t="s">
        <v>184</v>
      </c>
      <c r="J41" s="12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4" sqref="A4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30" t="s">
        <v>114</v>
      </c>
    </row>
    <row r="6" ht="12.75">
      <c r="A6" s="30" t="s">
        <v>213</v>
      </c>
    </row>
    <row r="8" spans="2:5" ht="12.75">
      <c r="B8" s="8" t="s">
        <v>214</v>
      </c>
      <c r="D8" s="8" t="s">
        <v>214</v>
      </c>
      <c r="E8" s="8"/>
    </row>
    <row r="9" spans="2:5" ht="12.75">
      <c r="B9" s="8" t="s">
        <v>23</v>
      </c>
      <c r="D9" s="8" t="s">
        <v>23</v>
      </c>
      <c r="E9" s="8"/>
    </row>
    <row r="10" spans="2:5" ht="12.75">
      <c r="B10" s="34" t="s">
        <v>201</v>
      </c>
      <c r="D10" s="34" t="s">
        <v>202</v>
      </c>
      <c r="E10" s="34"/>
    </row>
    <row r="11" spans="2:5" ht="12.75">
      <c r="B11" s="35" t="s">
        <v>3</v>
      </c>
      <c r="D11" s="35" t="s">
        <v>3</v>
      </c>
      <c r="E11" s="35"/>
    </row>
    <row r="12" ht="12.75">
      <c r="D12" s="39"/>
    </row>
    <row r="13" spans="1:5" ht="12.75">
      <c r="A13" t="s">
        <v>245</v>
      </c>
      <c r="B13" s="67">
        <f>+income!F25</f>
        <v>-110439</v>
      </c>
      <c r="C13" s="60"/>
      <c r="D13" s="67">
        <f>+income!H25</f>
        <v>21212</v>
      </c>
      <c r="E13" s="29"/>
    </row>
    <row r="14" spans="2:5" ht="12.75">
      <c r="B14" s="60"/>
      <c r="C14" s="60"/>
      <c r="D14" s="69"/>
      <c r="E14" s="29"/>
    </row>
    <row r="15" spans="1:5" ht="12.75">
      <c r="A15" t="s">
        <v>24</v>
      </c>
      <c r="B15" s="60"/>
      <c r="C15" s="60"/>
      <c r="D15" s="69"/>
      <c r="E15" s="29"/>
    </row>
    <row r="16" spans="1:5" ht="12.75">
      <c r="A16" t="s">
        <v>25</v>
      </c>
      <c r="B16" s="60">
        <v>37283</v>
      </c>
      <c r="C16" s="60"/>
      <c r="D16" s="69">
        <v>-1131</v>
      </c>
      <c r="E16" s="29"/>
    </row>
    <row r="17" spans="1:5" ht="12.75">
      <c r="A17" t="s">
        <v>26</v>
      </c>
      <c r="B17" s="60">
        <v>76892</v>
      </c>
      <c r="C17" s="60"/>
      <c r="D17" s="69">
        <v>-17894</v>
      </c>
      <c r="E17" s="29"/>
    </row>
    <row r="18" spans="2:5" ht="12.75">
      <c r="B18" s="66"/>
      <c r="C18" s="60"/>
      <c r="D18" s="66"/>
      <c r="E18" s="29"/>
    </row>
    <row r="19" spans="1:5" ht="12.75">
      <c r="A19" t="s">
        <v>170</v>
      </c>
      <c r="B19" s="46">
        <f>SUM(B13:B17)</f>
        <v>3736</v>
      </c>
      <c r="C19" s="60"/>
      <c r="D19" s="46">
        <f>SUM(D13:D17)</f>
        <v>2187</v>
      </c>
      <c r="E19" s="29"/>
    </row>
    <row r="20" spans="2:5" ht="12.75">
      <c r="B20" s="60"/>
      <c r="C20" s="60"/>
      <c r="D20" s="69"/>
      <c r="E20" s="29"/>
    </row>
    <row r="21" spans="1:5" ht="12.75">
      <c r="A21" t="s">
        <v>27</v>
      </c>
      <c r="B21" s="60"/>
      <c r="C21" s="60"/>
      <c r="D21" s="69"/>
      <c r="E21" s="29"/>
    </row>
    <row r="22" spans="1:5" ht="12.75">
      <c r="A22" t="s">
        <v>28</v>
      </c>
      <c r="B22" s="60">
        <v>-15324</v>
      </c>
      <c r="C22" s="60"/>
      <c r="D22" s="69">
        <v>-26612</v>
      </c>
      <c r="E22" s="29"/>
    </row>
    <row r="23" spans="1:5" ht="12.75">
      <c r="A23" t="s">
        <v>111</v>
      </c>
      <c r="B23" s="60">
        <v>4100</v>
      </c>
      <c r="C23" s="60"/>
      <c r="D23" s="69">
        <v>-3203</v>
      </c>
      <c r="E23" s="29"/>
    </row>
    <row r="24" spans="1:5" ht="12.75">
      <c r="A24" s="28" t="s">
        <v>110</v>
      </c>
      <c r="B24" s="60">
        <v>-621</v>
      </c>
      <c r="C24" s="60"/>
      <c r="D24" s="69">
        <v>20</v>
      </c>
      <c r="E24" s="29"/>
    </row>
    <row r="25" spans="1:5" ht="12.75">
      <c r="A25" s="28" t="s">
        <v>109</v>
      </c>
      <c r="B25" s="60">
        <v>-6736</v>
      </c>
      <c r="C25" s="60"/>
      <c r="D25" s="69">
        <v>-1092</v>
      </c>
      <c r="E25" s="29"/>
    </row>
    <row r="26" spans="2:5" ht="12.75">
      <c r="B26" s="60"/>
      <c r="C26" s="60"/>
      <c r="D26" s="60"/>
      <c r="E26" s="29"/>
    </row>
    <row r="27" spans="1:5" ht="12.75">
      <c r="A27" t="s">
        <v>29</v>
      </c>
      <c r="B27" s="68">
        <f>SUM(B19:B25)</f>
        <v>-14845</v>
      </c>
      <c r="C27" s="60"/>
      <c r="D27" s="68">
        <f>SUM(D19:D25)</f>
        <v>-28700</v>
      </c>
      <c r="E27" s="29"/>
    </row>
    <row r="28" spans="2:5" ht="12.75">
      <c r="B28" s="60"/>
      <c r="C28" s="60"/>
      <c r="D28" s="69"/>
      <c r="E28" s="29"/>
    </row>
    <row r="29" spans="1:5" ht="12.75">
      <c r="A29" t="s">
        <v>30</v>
      </c>
      <c r="B29" s="60"/>
      <c r="C29" s="60"/>
      <c r="D29" s="69"/>
      <c r="E29" s="29"/>
    </row>
    <row r="30" spans="1:5" ht="12.75">
      <c r="A30" s="28" t="s">
        <v>163</v>
      </c>
      <c r="B30" s="60">
        <v>-1217</v>
      </c>
      <c r="C30" s="60"/>
      <c r="D30" s="69">
        <v>24408</v>
      </c>
      <c r="E30" s="29"/>
    </row>
    <row r="31" spans="1:5" ht="12.75">
      <c r="A31" s="28" t="s">
        <v>215</v>
      </c>
      <c r="B31" s="60">
        <v>-5</v>
      </c>
      <c r="C31" s="60"/>
      <c r="D31" s="69">
        <v>-4</v>
      </c>
      <c r="E31" s="29"/>
    </row>
    <row r="32" spans="1:5" ht="12.75">
      <c r="A32" s="28" t="s">
        <v>181</v>
      </c>
      <c r="B32" s="60">
        <v>0</v>
      </c>
      <c r="C32" s="60"/>
      <c r="D32" s="69">
        <v>26010</v>
      </c>
      <c r="E32" s="29"/>
    </row>
    <row r="33" spans="1:5" ht="12.75">
      <c r="A33" s="28" t="s">
        <v>265</v>
      </c>
      <c r="B33" s="60">
        <v>-2562</v>
      </c>
      <c r="C33" s="60"/>
      <c r="D33" s="69">
        <v>-159</v>
      </c>
      <c r="E33" s="29"/>
    </row>
    <row r="34" spans="1:5" ht="12.75">
      <c r="A34" s="28" t="s">
        <v>31</v>
      </c>
      <c r="B34" s="60">
        <v>-42</v>
      </c>
      <c r="C34" s="60"/>
      <c r="D34" s="69">
        <v>24460</v>
      </c>
      <c r="E34" s="29"/>
    </row>
    <row r="35" spans="1:5" ht="12.75">
      <c r="A35" s="28"/>
      <c r="B35" s="60"/>
      <c r="C35" s="60"/>
      <c r="D35" s="69"/>
      <c r="E35" s="29"/>
    </row>
    <row r="36" spans="2:5" ht="12.75">
      <c r="B36" s="68">
        <f>SUM(B30:B35)</f>
        <v>-3826</v>
      </c>
      <c r="C36" s="60"/>
      <c r="D36" s="68">
        <f>SUM(D30:D35)</f>
        <v>74715</v>
      </c>
      <c r="E36" s="29"/>
    </row>
    <row r="37" spans="2:5" ht="12.75">
      <c r="B37" s="60"/>
      <c r="C37" s="60"/>
      <c r="D37" s="69"/>
      <c r="E37" s="29"/>
    </row>
    <row r="38" spans="1:5" ht="12.75">
      <c r="A38" t="s">
        <v>32</v>
      </c>
      <c r="B38" s="60"/>
      <c r="C38" s="60"/>
      <c r="D38" s="69"/>
      <c r="E38" s="29"/>
    </row>
    <row r="39" spans="1:5" ht="12.75">
      <c r="A39" t="s">
        <v>33</v>
      </c>
      <c r="B39" s="60">
        <v>-10085</v>
      </c>
      <c r="C39" s="60"/>
      <c r="D39" s="69">
        <v>-22969</v>
      </c>
      <c r="E39" s="29"/>
    </row>
    <row r="40" spans="2:5" ht="12.75">
      <c r="B40" s="60"/>
      <c r="C40" s="60"/>
      <c r="D40" s="69"/>
      <c r="E40" s="29"/>
    </row>
    <row r="41" spans="2:5" ht="12.75">
      <c r="B41" s="68">
        <f>SUM(B39:B40)</f>
        <v>-10085</v>
      </c>
      <c r="C41" s="60"/>
      <c r="D41" s="68">
        <f>SUM(D39:D40)</f>
        <v>-22969</v>
      </c>
      <c r="E41" s="29"/>
    </row>
    <row r="42" spans="2:5" ht="12.75">
      <c r="B42" s="60"/>
      <c r="C42" s="60"/>
      <c r="D42" s="69"/>
      <c r="E42" s="29"/>
    </row>
    <row r="43" spans="1:5" ht="12.75">
      <c r="A43" t="s">
        <v>34</v>
      </c>
      <c r="B43" s="60">
        <f>+B27+B36+B41</f>
        <v>-28756</v>
      </c>
      <c r="C43" s="60"/>
      <c r="D43" s="60">
        <f>+D27+D36+D41</f>
        <v>23046</v>
      </c>
      <c r="E43" s="29"/>
    </row>
    <row r="44" spans="2:5" ht="12.75">
      <c r="B44" s="60"/>
      <c r="C44" s="60"/>
      <c r="D44" s="60"/>
      <c r="E44" s="29"/>
    </row>
    <row r="45" spans="1:5" ht="12.75">
      <c r="A45" t="s">
        <v>188</v>
      </c>
      <c r="B45" s="60">
        <v>28927</v>
      </c>
      <c r="C45" s="60"/>
      <c r="D45" s="60">
        <v>-8561</v>
      </c>
      <c r="E45" s="29"/>
    </row>
    <row r="46" spans="2:5" ht="12.75">
      <c r="B46" s="60"/>
      <c r="C46" s="60"/>
      <c r="D46" s="60"/>
      <c r="E46" s="37"/>
    </row>
    <row r="47" spans="1:5" ht="12.75">
      <c r="A47" t="s">
        <v>187</v>
      </c>
      <c r="B47" s="68">
        <f>+B43+B45</f>
        <v>171</v>
      </c>
      <c r="C47" s="60"/>
      <c r="D47" s="68">
        <f>+D43+D45</f>
        <v>14485</v>
      </c>
      <c r="E47" s="37"/>
    </row>
    <row r="48" spans="2:5" ht="12.75">
      <c r="B48" s="60"/>
      <c r="C48" s="60"/>
      <c r="D48" s="69"/>
      <c r="E48" s="37"/>
    </row>
    <row r="50" ht="12.75">
      <c r="A50" s="31" t="s">
        <v>121</v>
      </c>
    </row>
    <row r="51" ht="12.75">
      <c r="A51" s="32" t="s">
        <v>186</v>
      </c>
    </row>
    <row r="52" spans="5:6" ht="12.75">
      <c r="E52" s="12"/>
      <c r="F52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9"/>
  <sheetViews>
    <sheetView tabSelected="1" workbookViewId="0" topLeftCell="A278">
      <selection activeCell="A291" sqref="A291"/>
    </sheetView>
  </sheetViews>
  <sheetFormatPr defaultColWidth="9.140625" defaultRowHeight="12.75"/>
  <cols>
    <col min="1" max="1" width="4.7109375" style="60" customWidth="1"/>
    <col min="2" max="2" width="31.7109375" style="60" customWidth="1"/>
    <col min="3" max="3" width="12.28125" style="60" customWidth="1"/>
    <col min="4" max="4" width="11.00390625" style="60" customWidth="1"/>
    <col min="5" max="5" width="12.7109375" style="60" customWidth="1"/>
    <col min="6" max="6" width="11.421875" style="60" customWidth="1"/>
    <col min="7" max="7" width="10.8515625" style="60" customWidth="1"/>
    <col min="8" max="8" width="12.140625" style="60" customWidth="1"/>
    <col min="9" max="9" width="11.8515625" style="60" customWidth="1"/>
    <col min="10" max="16384" width="8.8515625" style="60" customWidth="1"/>
  </cols>
  <sheetData>
    <row r="1" ht="12.75">
      <c r="A1" s="70" t="s">
        <v>125</v>
      </c>
    </row>
    <row r="2" spans="1:8" ht="12.75">
      <c r="A2" s="71" t="s">
        <v>2</v>
      </c>
      <c r="H2" s="60" t="s">
        <v>173</v>
      </c>
    </row>
    <row r="3" ht="12.75">
      <c r="A3" s="71" t="s">
        <v>216</v>
      </c>
    </row>
    <row r="5" ht="12.75">
      <c r="A5" s="70" t="s">
        <v>126</v>
      </c>
    </row>
    <row r="7" spans="1:2" ht="12.75">
      <c r="A7" s="72" t="s">
        <v>127</v>
      </c>
      <c r="B7" s="70" t="s">
        <v>81</v>
      </c>
    </row>
    <row r="8" ht="12.75">
      <c r="B8" s="60" t="s">
        <v>197</v>
      </c>
    </row>
    <row r="9" ht="12.75">
      <c r="B9" s="60" t="s">
        <v>198</v>
      </c>
    </row>
    <row r="10" ht="12.75">
      <c r="B10" s="73"/>
    </row>
    <row r="11" ht="12.75">
      <c r="B11" s="60" t="s">
        <v>98</v>
      </c>
    </row>
    <row r="12" ht="12.75">
      <c r="B12" s="60" t="s">
        <v>250</v>
      </c>
    </row>
    <row r="13" ht="12.75">
      <c r="B13" s="73" t="s">
        <v>316</v>
      </c>
    </row>
    <row r="14" ht="12.75">
      <c r="B14" s="73"/>
    </row>
    <row r="16" spans="1:2" ht="12.75">
      <c r="A16" s="72" t="s">
        <v>128</v>
      </c>
      <c r="B16" s="70" t="s">
        <v>129</v>
      </c>
    </row>
    <row r="17" ht="12.75">
      <c r="B17" s="60" t="s">
        <v>189</v>
      </c>
    </row>
    <row r="18" ht="12.75">
      <c r="B18" s="60" t="s">
        <v>99</v>
      </c>
    </row>
    <row r="21" spans="1:2" ht="12.75">
      <c r="A21" s="72" t="s">
        <v>130</v>
      </c>
      <c r="B21" s="70" t="s">
        <v>42</v>
      </c>
    </row>
    <row r="22" ht="12.75">
      <c r="B22" s="60" t="s">
        <v>43</v>
      </c>
    </row>
    <row r="25" spans="1:2" ht="12.75">
      <c r="A25" s="72" t="s">
        <v>131</v>
      </c>
      <c r="B25" s="70" t="s">
        <v>41</v>
      </c>
    </row>
    <row r="26" spans="5:8" ht="12.75">
      <c r="E26" s="74"/>
      <c r="F26" s="74" t="s">
        <v>108</v>
      </c>
      <c r="G26" s="75"/>
      <c r="H26" s="74" t="s">
        <v>218</v>
      </c>
    </row>
    <row r="27" spans="5:8" ht="12.75">
      <c r="E27" s="74"/>
      <c r="F27" s="107" t="s">
        <v>217</v>
      </c>
      <c r="G27" s="75"/>
      <c r="H27" s="107" t="s">
        <v>217</v>
      </c>
    </row>
    <row r="28" spans="5:8" ht="12.75">
      <c r="E28" s="74"/>
      <c r="F28" s="74" t="s">
        <v>3</v>
      </c>
      <c r="G28" s="75"/>
      <c r="H28" s="74" t="s">
        <v>3</v>
      </c>
    </row>
    <row r="29" spans="2:8" ht="12.75">
      <c r="B29" s="60" t="s">
        <v>285</v>
      </c>
      <c r="E29" s="74"/>
      <c r="F29" s="74"/>
      <c r="G29" s="75"/>
      <c r="H29" s="74"/>
    </row>
    <row r="30" spans="2:8" ht="12.75">
      <c r="B30" s="60" t="s">
        <v>286</v>
      </c>
      <c r="E30" s="74"/>
      <c r="F30" s="74"/>
      <c r="G30" s="75"/>
      <c r="H30" s="74"/>
    </row>
    <row r="31" spans="2:8" ht="12.75">
      <c r="B31" s="73" t="s">
        <v>287</v>
      </c>
      <c r="E31" s="74"/>
      <c r="F31" s="85">
        <v>-29</v>
      </c>
      <c r="G31" s="57"/>
      <c r="H31" s="85">
        <v>-286</v>
      </c>
    </row>
    <row r="32" spans="2:8" ht="12.75">
      <c r="B32" s="73" t="s">
        <v>291</v>
      </c>
      <c r="E32" s="74"/>
      <c r="F32" s="85">
        <v>-22560</v>
      </c>
      <c r="G32" s="57"/>
      <c r="H32" s="85">
        <v>-22560</v>
      </c>
    </row>
    <row r="33" spans="2:8" ht="12.75">
      <c r="B33" s="73" t="s">
        <v>294</v>
      </c>
      <c r="E33" s="74"/>
      <c r="F33" s="85">
        <v>-4544</v>
      </c>
      <c r="G33" s="57"/>
      <c r="H33" s="85">
        <v>-4544</v>
      </c>
    </row>
    <row r="34" spans="2:8" ht="12.75">
      <c r="B34" s="73" t="s">
        <v>289</v>
      </c>
      <c r="E34" s="74"/>
      <c r="F34" s="85">
        <v>-224</v>
      </c>
      <c r="G34" s="57"/>
      <c r="H34" s="85">
        <v>-239</v>
      </c>
    </row>
    <row r="35" spans="2:8" ht="12.75">
      <c r="B35" s="60" t="s">
        <v>303</v>
      </c>
      <c r="E35" s="74"/>
      <c r="F35" s="85">
        <v>-8221</v>
      </c>
      <c r="G35" s="57"/>
      <c r="H35" s="85">
        <v>-8221</v>
      </c>
    </row>
    <row r="36" spans="2:8" ht="12.75">
      <c r="B36" s="60" t="s">
        <v>321</v>
      </c>
      <c r="E36" s="74"/>
      <c r="F36" s="85">
        <v>-4750</v>
      </c>
      <c r="G36" s="57"/>
      <c r="H36" s="85">
        <v>-4750</v>
      </c>
    </row>
    <row r="37" spans="2:8" ht="12.75">
      <c r="B37" s="73" t="s">
        <v>317</v>
      </c>
      <c r="E37" s="74"/>
      <c r="F37" s="85"/>
      <c r="G37" s="57"/>
      <c r="H37" s="85"/>
    </row>
    <row r="38" spans="2:8" ht="12.75">
      <c r="B38" s="73" t="s">
        <v>318</v>
      </c>
      <c r="E38" s="74"/>
      <c r="F38" s="85"/>
      <c r="G38" s="57"/>
      <c r="H38" s="85"/>
    </row>
    <row r="39" spans="5:8" ht="12.75">
      <c r="E39" s="74"/>
      <c r="F39" s="122">
        <f>SUM(F31:F36)</f>
        <v>-40328</v>
      </c>
      <c r="G39" s="75"/>
      <c r="H39" s="122">
        <f>SUM(H31:H36)</f>
        <v>-40600</v>
      </c>
    </row>
    <row r="40" spans="5:8" ht="12.75">
      <c r="E40" s="74"/>
      <c r="F40" s="74"/>
      <c r="G40" s="75"/>
      <c r="H40" s="74"/>
    </row>
    <row r="41" spans="2:8" ht="12.75">
      <c r="B41" s="60" t="s">
        <v>284</v>
      </c>
      <c r="E41" s="74"/>
      <c r="F41" s="74"/>
      <c r="G41" s="75"/>
      <c r="H41" s="74"/>
    </row>
    <row r="42" spans="2:8" ht="12.75">
      <c r="B42" s="60" t="s">
        <v>286</v>
      </c>
      <c r="E42" s="74"/>
      <c r="F42" s="85"/>
      <c r="G42" s="75"/>
      <c r="H42" s="85"/>
    </row>
    <row r="43" spans="2:8" ht="12.75">
      <c r="B43" s="73" t="s">
        <v>288</v>
      </c>
      <c r="E43" s="74"/>
      <c r="F43" s="85">
        <v>-1579</v>
      </c>
      <c r="G43" s="57"/>
      <c r="H43" s="85">
        <v>-1579</v>
      </c>
    </row>
    <row r="44" spans="2:8" ht="12.75">
      <c r="B44" s="60" t="s">
        <v>295</v>
      </c>
      <c r="E44" s="74"/>
      <c r="F44" s="85">
        <v>-51031</v>
      </c>
      <c r="G44" s="57"/>
      <c r="H44" s="85">
        <v>-51031</v>
      </c>
    </row>
    <row r="45" spans="2:8" ht="12.75">
      <c r="B45" s="73" t="s">
        <v>290</v>
      </c>
      <c r="E45" s="74"/>
      <c r="F45" s="85">
        <v>-220</v>
      </c>
      <c r="G45" s="57"/>
      <c r="H45" s="85">
        <v>-220</v>
      </c>
    </row>
    <row r="46" spans="2:8" ht="12.75">
      <c r="B46" s="73" t="s">
        <v>282</v>
      </c>
      <c r="E46" s="76"/>
      <c r="F46" s="121">
        <f>+H46-0</f>
        <v>-28623</v>
      </c>
      <c r="G46" s="77"/>
      <c r="H46" s="121">
        <v>-28623</v>
      </c>
    </row>
    <row r="47" spans="5:8" ht="12.75">
      <c r="E47" s="74"/>
      <c r="F47" s="122">
        <f>SUM(F42:F46)</f>
        <v>-81453</v>
      </c>
      <c r="G47" s="75"/>
      <c r="H47" s="122">
        <f>SUM(H42:H46)</f>
        <v>-81453</v>
      </c>
    </row>
    <row r="49" spans="1:2" ht="12.75">
      <c r="A49" s="72" t="s">
        <v>132</v>
      </c>
      <c r="B49" s="70" t="s">
        <v>44</v>
      </c>
    </row>
    <row r="50" ht="12.75">
      <c r="B50" s="60" t="s">
        <v>82</v>
      </c>
    </row>
    <row r="51" ht="12.75">
      <c r="B51" s="60" t="s">
        <v>191</v>
      </c>
    </row>
    <row r="54" spans="1:2" ht="12.75">
      <c r="A54" s="72" t="s">
        <v>133</v>
      </c>
      <c r="B54" s="70" t="s">
        <v>45</v>
      </c>
    </row>
    <row r="55" spans="1:2" ht="12.75">
      <c r="A55" s="72"/>
      <c r="B55" s="60" t="s">
        <v>219</v>
      </c>
    </row>
    <row r="56" spans="1:2" ht="12.75">
      <c r="A56" s="72"/>
      <c r="B56" s="60" t="s">
        <v>220</v>
      </c>
    </row>
    <row r="59" spans="1:2" ht="12.75">
      <c r="A59" s="72" t="s">
        <v>134</v>
      </c>
      <c r="B59" s="70" t="s">
        <v>46</v>
      </c>
    </row>
    <row r="60" spans="1:2" ht="12.75">
      <c r="A60" s="72"/>
      <c r="B60" s="71" t="s">
        <v>221</v>
      </c>
    </row>
    <row r="61" spans="1:2" ht="12.75">
      <c r="A61" s="72"/>
      <c r="B61" s="70"/>
    </row>
    <row r="63" spans="1:2" ht="12.75">
      <c r="A63" s="72" t="s">
        <v>135</v>
      </c>
      <c r="B63" s="70" t="s">
        <v>47</v>
      </c>
    </row>
    <row r="64" spans="3:5" ht="12.75">
      <c r="C64" s="78"/>
      <c r="D64" s="78"/>
      <c r="E64" s="78" t="s">
        <v>222</v>
      </c>
    </row>
    <row r="65" spans="3:5" ht="12.75">
      <c r="C65" s="70"/>
      <c r="D65" s="70"/>
      <c r="E65" s="70"/>
    </row>
    <row r="66" spans="3:8" ht="12.75">
      <c r="C66" s="74" t="s">
        <v>192</v>
      </c>
      <c r="D66" s="74" t="s">
        <v>192</v>
      </c>
      <c r="E66" s="74"/>
      <c r="F66" s="74" t="s">
        <v>101</v>
      </c>
      <c r="G66" s="74" t="s">
        <v>194</v>
      </c>
      <c r="H66" s="70"/>
    </row>
    <row r="67" spans="2:8" ht="12.75">
      <c r="B67" s="70" t="s">
        <v>100</v>
      </c>
      <c r="C67" s="74" t="s">
        <v>193</v>
      </c>
      <c r="D67" s="74" t="s">
        <v>194</v>
      </c>
      <c r="E67" s="74" t="s">
        <v>48</v>
      </c>
      <c r="F67" s="74" t="s">
        <v>102</v>
      </c>
      <c r="G67" s="74" t="s">
        <v>306</v>
      </c>
      <c r="H67" s="70" t="s">
        <v>40</v>
      </c>
    </row>
    <row r="68" spans="3:8" ht="12.75">
      <c r="C68" s="74" t="s">
        <v>3</v>
      </c>
      <c r="D68" s="74" t="s">
        <v>3</v>
      </c>
      <c r="E68" s="74" t="s">
        <v>3</v>
      </c>
      <c r="F68" s="74" t="s">
        <v>3</v>
      </c>
      <c r="G68" s="74" t="s">
        <v>3</v>
      </c>
      <c r="H68" s="74" t="s">
        <v>3</v>
      </c>
    </row>
    <row r="70" spans="2:8" ht="12.75">
      <c r="B70" s="60" t="s">
        <v>5</v>
      </c>
      <c r="C70" s="66">
        <v>59197</v>
      </c>
      <c r="D70" s="66">
        <v>6128</v>
      </c>
      <c r="E70" s="66">
        <v>1902</v>
      </c>
      <c r="F70" s="66">
        <v>8761</v>
      </c>
      <c r="G70" s="66">
        <v>73</v>
      </c>
      <c r="H70" s="66">
        <f>SUM(C70:G70)</f>
        <v>76061</v>
      </c>
    </row>
    <row r="72" spans="2:8" ht="12.75">
      <c r="B72" s="60" t="s">
        <v>103</v>
      </c>
      <c r="C72" s="66">
        <v>20191</v>
      </c>
      <c r="D72" s="66">
        <v>1839</v>
      </c>
      <c r="E72" s="66">
        <v>90</v>
      </c>
      <c r="F72" s="79">
        <v>224</v>
      </c>
      <c r="G72" s="66">
        <v>-40542</v>
      </c>
      <c r="H72" s="60">
        <f>SUM(C72:G72)</f>
        <v>-18198</v>
      </c>
    </row>
    <row r="74" spans="2:8" ht="12.75">
      <c r="B74" s="60" t="s">
        <v>104</v>
      </c>
      <c r="H74" s="67">
        <v>-5019</v>
      </c>
    </row>
    <row r="75" spans="3:8" ht="12.75">
      <c r="C75" s="69"/>
      <c r="D75" s="69"/>
      <c r="E75" s="69"/>
      <c r="H75" s="66"/>
    </row>
    <row r="76" spans="2:8" ht="12.75">
      <c r="B76" s="60" t="s">
        <v>105</v>
      </c>
      <c r="C76" s="69"/>
      <c r="D76" s="69"/>
      <c r="E76" s="69"/>
      <c r="H76" s="60">
        <f>+H72+H74</f>
        <v>-23217</v>
      </c>
    </row>
    <row r="77" spans="3:5" ht="12.75">
      <c r="C77" s="69"/>
      <c r="D77" s="69"/>
      <c r="E77" s="69"/>
    </row>
    <row r="78" spans="2:8" ht="12.75">
      <c r="B78" s="60" t="s">
        <v>8</v>
      </c>
      <c r="C78" s="69"/>
      <c r="D78" s="69"/>
      <c r="E78" s="69"/>
      <c r="H78" s="67">
        <v>-10636</v>
      </c>
    </row>
    <row r="79" spans="3:5" ht="12.75">
      <c r="C79" s="69"/>
      <c r="D79" s="69"/>
      <c r="E79" s="69"/>
    </row>
    <row r="80" spans="2:8" ht="12.75">
      <c r="B80" s="60" t="s">
        <v>251</v>
      </c>
      <c r="C80" s="69"/>
      <c r="D80" s="69"/>
      <c r="E80" s="69"/>
      <c r="H80" s="60">
        <v>-76586</v>
      </c>
    </row>
    <row r="81" spans="3:5" ht="12.75">
      <c r="C81" s="69"/>
      <c r="D81" s="69"/>
      <c r="E81" s="69"/>
    </row>
    <row r="82" spans="2:8" ht="12.75">
      <c r="B82" s="60" t="s">
        <v>266</v>
      </c>
      <c r="C82" s="69"/>
      <c r="D82" s="69"/>
      <c r="E82" s="69"/>
      <c r="H82" s="68">
        <f>SUM(H76:H81)</f>
        <v>-110439</v>
      </c>
    </row>
    <row r="83" spans="3:5" ht="12.75">
      <c r="C83" s="69"/>
      <c r="D83" s="69"/>
      <c r="E83" s="69"/>
    </row>
    <row r="84" spans="2:5" ht="12.75">
      <c r="B84" s="60" t="s">
        <v>106</v>
      </c>
      <c r="C84" s="69"/>
      <c r="D84" s="69"/>
      <c r="E84" s="69"/>
    </row>
    <row r="85" spans="2:5" ht="12.75">
      <c r="B85" s="60" t="s">
        <v>107</v>
      </c>
      <c r="C85" s="69"/>
      <c r="D85" s="69"/>
      <c r="E85" s="69"/>
    </row>
    <row r="86" spans="3:5" ht="12.75">
      <c r="C86" s="69"/>
      <c r="D86" s="69"/>
      <c r="E86" s="69"/>
    </row>
    <row r="87" spans="2:5" ht="12.75">
      <c r="B87" s="60" t="s">
        <v>276</v>
      </c>
      <c r="C87" s="69"/>
      <c r="D87" s="69"/>
      <c r="E87" s="69"/>
    </row>
    <row r="88" spans="2:8" ht="12.75">
      <c r="B88" s="60" t="s">
        <v>277</v>
      </c>
      <c r="C88" s="69"/>
      <c r="D88" s="69"/>
      <c r="E88" s="69"/>
      <c r="H88" s="60">
        <v>344</v>
      </c>
    </row>
    <row r="89" spans="2:8" ht="12.75">
      <c r="B89" s="60" t="s">
        <v>278</v>
      </c>
      <c r="C89" s="69"/>
      <c r="D89" s="69"/>
      <c r="E89" s="69"/>
      <c r="H89" s="60">
        <v>1748</v>
      </c>
    </row>
    <row r="90" spans="2:8" ht="12.75">
      <c r="B90" s="60" t="s">
        <v>279</v>
      </c>
      <c r="C90" s="69"/>
      <c r="D90" s="69"/>
      <c r="E90" s="69"/>
      <c r="H90" s="60">
        <v>-18934</v>
      </c>
    </row>
    <row r="91" spans="2:8" ht="12.75">
      <c r="B91" s="60" t="s">
        <v>280</v>
      </c>
      <c r="C91" s="69"/>
      <c r="D91" s="69"/>
      <c r="E91" s="69"/>
      <c r="H91" s="60">
        <v>3214</v>
      </c>
    </row>
    <row r="92" spans="2:8" ht="12.75">
      <c r="B92" s="60" t="s">
        <v>281</v>
      </c>
      <c r="C92" s="69"/>
      <c r="D92" s="69"/>
      <c r="E92" s="69"/>
      <c r="H92" s="60">
        <f>-10128</f>
        <v>-10128</v>
      </c>
    </row>
    <row r="93" spans="2:8" ht="12.75">
      <c r="B93" s="73" t="s">
        <v>290</v>
      </c>
      <c r="E93" s="74"/>
      <c r="F93" s="85"/>
      <c r="H93" s="60">
        <v>-220</v>
      </c>
    </row>
    <row r="94" spans="2:8" ht="12.75">
      <c r="B94" s="60" t="s">
        <v>296</v>
      </c>
      <c r="C94" s="69"/>
      <c r="D94" s="69"/>
      <c r="E94" s="69"/>
      <c r="H94" s="60">
        <v>-52610</v>
      </c>
    </row>
    <row r="95" spans="3:8" ht="12.75">
      <c r="C95" s="69"/>
      <c r="D95" s="69"/>
      <c r="E95" s="69"/>
      <c r="H95" s="68">
        <f>SUM(H88:H94)</f>
        <v>-76586</v>
      </c>
    </row>
    <row r="97" spans="1:2" ht="12.75">
      <c r="A97" s="72" t="s">
        <v>136</v>
      </c>
      <c r="B97" s="70" t="s">
        <v>118</v>
      </c>
    </row>
    <row r="98" ht="12.75">
      <c r="B98" s="60" t="s">
        <v>119</v>
      </c>
    </row>
    <row r="99" ht="12.75">
      <c r="B99" s="60" t="s">
        <v>190</v>
      </c>
    </row>
    <row r="100" ht="12.75">
      <c r="B100" s="73" t="s">
        <v>83</v>
      </c>
    </row>
    <row r="103" spans="1:2" ht="12.75">
      <c r="A103" s="72" t="s">
        <v>137</v>
      </c>
      <c r="B103" s="70" t="s">
        <v>49</v>
      </c>
    </row>
    <row r="104" ht="12.75">
      <c r="B104" s="60" t="s">
        <v>223</v>
      </c>
    </row>
    <row r="107" spans="1:2" ht="12.75">
      <c r="A107" s="72" t="s">
        <v>138</v>
      </c>
      <c r="B107" s="70" t="s">
        <v>50</v>
      </c>
    </row>
    <row r="108" spans="1:2" ht="12.75">
      <c r="A108" s="72"/>
      <c r="B108" s="116" t="s">
        <v>168</v>
      </c>
    </row>
    <row r="109" ht="12.75">
      <c r="B109" s="73"/>
    </row>
    <row r="111" spans="1:2" ht="12.75">
      <c r="A111" s="72" t="s">
        <v>139</v>
      </c>
      <c r="B111" s="70" t="s">
        <v>51</v>
      </c>
    </row>
    <row r="112" ht="12.75">
      <c r="B112" s="60" t="s">
        <v>224</v>
      </c>
    </row>
    <row r="113" ht="12.75">
      <c r="B113" s="73" t="s">
        <v>196</v>
      </c>
    </row>
    <row r="114" ht="12.75">
      <c r="B114" s="73" t="s">
        <v>225</v>
      </c>
    </row>
    <row r="116" ht="12.75">
      <c r="B116" s="73" t="s">
        <v>171</v>
      </c>
    </row>
    <row r="117" ht="12.75">
      <c r="B117" s="73" t="s">
        <v>182</v>
      </c>
    </row>
    <row r="118" ht="12.75">
      <c r="B118" s="73" t="s">
        <v>299</v>
      </c>
    </row>
    <row r="119" ht="12.75">
      <c r="B119" s="73" t="s">
        <v>300</v>
      </c>
    </row>
    <row r="120" ht="12.75">
      <c r="B120" s="73" t="s">
        <v>174</v>
      </c>
    </row>
    <row r="121" ht="12.75">
      <c r="B121" s="73"/>
    </row>
    <row r="122" ht="12.75">
      <c r="B122" s="73" t="s">
        <v>175</v>
      </c>
    </row>
    <row r="123" ht="12.75">
      <c r="B123" s="73" t="s">
        <v>177</v>
      </c>
    </row>
    <row r="124" ht="12.75">
      <c r="B124" s="73"/>
    </row>
    <row r="125" ht="12.75">
      <c r="B125" s="73" t="s">
        <v>176</v>
      </c>
    </row>
    <row r="126" ht="12.75">
      <c r="B126" s="73" t="s">
        <v>178</v>
      </c>
    </row>
    <row r="127" ht="12.75">
      <c r="B127" s="73" t="s">
        <v>179</v>
      </c>
    </row>
    <row r="128" ht="12.75">
      <c r="B128" s="73"/>
    </row>
    <row r="129" ht="12.75">
      <c r="B129" s="73"/>
    </row>
    <row r="130" ht="12.75">
      <c r="A130" s="70" t="s">
        <v>167</v>
      </c>
    </row>
    <row r="131" ht="12.75">
      <c r="A131" s="70" t="s">
        <v>140</v>
      </c>
    </row>
    <row r="133" spans="1:2" ht="12.75">
      <c r="A133" s="72" t="s">
        <v>141</v>
      </c>
      <c r="B133" s="70" t="s">
        <v>52</v>
      </c>
    </row>
    <row r="134" spans="2:8" ht="12.75">
      <c r="B134" s="119" t="s">
        <v>319</v>
      </c>
      <c r="C134" s="118"/>
      <c r="D134" s="118"/>
      <c r="E134" s="118"/>
      <c r="F134" s="118"/>
      <c r="G134" s="118"/>
      <c r="H134" s="118"/>
    </row>
    <row r="135" spans="2:8" ht="12.75">
      <c r="B135" s="119" t="s">
        <v>307</v>
      </c>
      <c r="C135" s="118"/>
      <c r="D135" s="118"/>
      <c r="E135" s="118"/>
      <c r="F135" s="118"/>
      <c r="G135" s="118"/>
      <c r="H135" s="118"/>
    </row>
    <row r="136" spans="2:8" ht="12.75">
      <c r="B136" s="120" t="s">
        <v>267</v>
      </c>
      <c r="C136" s="118"/>
      <c r="D136" s="118"/>
      <c r="E136" s="118"/>
      <c r="F136" s="118"/>
      <c r="G136" s="118"/>
      <c r="H136" s="118"/>
    </row>
    <row r="137" spans="2:8" ht="12.75">
      <c r="B137" s="60" t="s">
        <v>301</v>
      </c>
      <c r="C137" s="118"/>
      <c r="D137" s="118"/>
      <c r="E137" s="118"/>
      <c r="F137" s="118"/>
      <c r="G137" s="118"/>
      <c r="H137" s="118"/>
    </row>
    <row r="138" spans="2:8" ht="12.75">
      <c r="B138" s="73" t="s">
        <v>302</v>
      </c>
      <c r="C138" s="118"/>
      <c r="D138" s="118"/>
      <c r="E138" s="118"/>
      <c r="F138" s="118"/>
      <c r="G138" s="118"/>
      <c r="H138" s="118"/>
    </row>
    <row r="139" ht="12.75">
      <c r="B139" s="73"/>
    </row>
    <row r="140" ht="12.75">
      <c r="B140" s="60" t="s">
        <v>304</v>
      </c>
    </row>
    <row r="143" ht="12.75">
      <c r="B143" s="60" t="s">
        <v>234</v>
      </c>
    </row>
    <row r="146" spans="1:2" ht="12.75">
      <c r="A146" s="72" t="s">
        <v>142</v>
      </c>
      <c r="B146" s="70" t="s">
        <v>164</v>
      </c>
    </row>
    <row r="147" ht="12.75">
      <c r="B147" s="60" t="s">
        <v>238</v>
      </c>
    </row>
    <row r="148" ht="12.75">
      <c r="B148" s="73" t="s">
        <v>297</v>
      </c>
    </row>
    <row r="149" ht="12.75">
      <c r="B149" s="60" t="s">
        <v>298</v>
      </c>
    </row>
    <row r="151" ht="12.75">
      <c r="B151" s="73" t="s">
        <v>305</v>
      </c>
    </row>
    <row r="152" ht="12.75">
      <c r="B152" s="73" t="s">
        <v>322</v>
      </c>
    </row>
    <row r="153" ht="12.75">
      <c r="B153" s="73" t="s">
        <v>324</v>
      </c>
    </row>
    <row r="154" ht="12.75">
      <c r="B154" s="73" t="s">
        <v>323</v>
      </c>
    </row>
    <row r="155" ht="12.75">
      <c r="B155" s="73"/>
    </row>
    <row r="157" spans="1:2" ht="12.75">
      <c r="A157" s="72" t="s">
        <v>144</v>
      </c>
      <c r="B157" s="70" t="s">
        <v>199</v>
      </c>
    </row>
    <row r="158" ht="12.75">
      <c r="B158" s="60" t="s">
        <v>308</v>
      </c>
    </row>
    <row r="159" ht="12.75">
      <c r="B159" s="60" t="s">
        <v>309</v>
      </c>
    </row>
    <row r="160" ht="12.75">
      <c r="B160" s="60" t="s">
        <v>310</v>
      </c>
    </row>
    <row r="163" spans="1:2" ht="12.75">
      <c r="A163" s="72" t="s">
        <v>145</v>
      </c>
      <c r="B163" s="70" t="s">
        <v>53</v>
      </c>
    </row>
    <row r="164" ht="12.75">
      <c r="B164" s="60" t="s">
        <v>180</v>
      </c>
    </row>
    <row r="165" ht="12.75">
      <c r="B165" s="60" t="s">
        <v>173</v>
      </c>
    </row>
    <row r="167" spans="1:2" ht="12.75">
      <c r="A167" s="72" t="s">
        <v>146</v>
      </c>
      <c r="B167" s="70" t="s">
        <v>10</v>
      </c>
    </row>
    <row r="168" ht="12.75">
      <c r="B168" s="60" t="s">
        <v>54</v>
      </c>
    </row>
    <row r="169" spans="4:8" ht="12.75">
      <c r="D169" s="69"/>
      <c r="E169" s="75"/>
      <c r="F169" s="74" t="s">
        <v>108</v>
      </c>
      <c r="G169" s="74"/>
      <c r="H169" s="74" t="s">
        <v>218</v>
      </c>
    </row>
    <row r="170" spans="4:8" ht="12.75">
      <c r="D170" s="69"/>
      <c r="E170" s="75"/>
      <c r="F170" s="107" t="s">
        <v>217</v>
      </c>
      <c r="G170" s="74"/>
      <c r="H170" s="107" t="s">
        <v>217</v>
      </c>
    </row>
    <row r="171" spans="4:8" ht="12.75">
      <c r="D171" s="69"/>
      <c r="E171" s="75"/>
      <c r="F171" s="74" t="s">
        <v>3</v>
      </c>
      <c r="G171" s="74"/>
      <c r="H171" s="74" t="s">
        <v>3</v>
      </c>
    </row>
    <row r="172" spans="4:5" ht="12.75">
      <c r="D172" s="69"/>
      <c r="E172" s="69"/>
    </row>
    <row r="173" spans="2:8" ht="12.75">
      <c r="B173" s="60" t="s">
        <v>55</v>
      </c>
      <c r="D173" s="69"/>
      <c r="E173" s="69"/>
      <c r="F173" s="60">
        <f>+H173-705</f>
        <v>1898</v>
      </c>
      <c r="H173" s="60">
        <v>2603</v>
      </c>
    </row>
    <row r="174" spans="2:8" ht="12.75">
      <c r="B174" s="60" t="s">
        <v>56</v>
      </c>
      <c r="D174" s="69"/>
      <c r="E174" s="69"/>
      <c r="F174" s="60">
        <f>+H174-557</f>
        <v>-239</v>
      </c>
      <c r="H174" s="60">
        <v>318</v>
      </c>
    </row>
    <row r="175" spans="4:8" ht="12.75">
      <c r="D175" s="69"/>
      <c r="E175" s="69"/>
      <c r="F175" s="68">
        <f>SUM(F173:F174)</f>
        <v>1659</v>
      </c>
      <c r="G175" s="69"/>
      <c r="H175" s="68">
        <f>SUM(H173:H174)</f>
        <v>2921</v>
      </c>
    </row>
    <row r="176" ht="12.75">
      <c r="G176" s="69"/>
    </row>
    <row r="177" spans="2:7" ht="12.75">
      <c r="B177" s="60" t="s">
        <v>311</v>
      </c>
      <c r="G177" s="69"/>
    </row>
    <row r="178" spans="2:7" ht="12.75">
      <c r="B178" s="73" t="s">
        <v>312</v>
      </c>
      <c r="G178" s="69"/>
    </row>
    <row r="179" spans="2:7" ht="12.75">
      <c r="B179" s="73" t="s">
        <v>313</v>
      </c>
      <c r="G179" s="69"/>
    </row>
    <row r="180" spans="2:7" ht="12.75">
      <c r="B180" s="73"/>
      <c r="G180" s="69"/>
    </row>
    <row r="182" spans="1:2" ht="12.75">
      <c r="A182" s="72" t="s">
        <v>147</v>
      </c>
      <c r="B182" s="70" t="s">
        <v>143</v>
      </c>
    </row>
    <row r="183" ht="12.75">
      <c r="B183" s="60" t="s">
        <v>169</v>
      </c>
    </row>
    <row r="184" ht="12.75">
      <c r="B184" s="73" t="s">
        <v>161</v>
      </c>
    </row>
    <row r="185" ht="12.75">
      <c r="B185" s="73"/>
    </row>
    <row r="186" ht="12.75">
      <c r="B186" s="73"/>
    </row>
    <row r="187" spans="1:2" ht="12.75">
      <c r="A187" s="72" t="s">
        <v>148</v>
      </c>
      <c r="B187" s="70" t="s">
        <v>57</v>
      </c>
    </row>
    <row r="188" spans="2:7" ht="12.75">
      <c r="B188" s="80" t="s">
        <v>58</v>
      </c>
      <c r="C188" s="80"/>
      <c r="D188" s="80"/>
      <c r="E188" s="81"/>
      <c r="F188" s="80"/>
      <c r="G188" s="80"/>
    </row>
    <row r="189" spans="2:8" ht="12.75">
      <c r="B189" s="80"/>
      <c r="C189" s="80"/>
      <c r="D189" s="80"/>
      <c r="E189" s="75"/>
      <c r="F189" s="74" t="s">
        <v>108</v>
      </c>
      <c r="G189" s="75"/>
      <c r="H189" s="74" t="s">
        <v>218</v>
      </c>
    </row>
    <row r="190" spans="2:8" ht="12.75">
      <c r="B190" s="71"/>
      <c r="C190" s="71"/>
      <c r="D190" s="82"/>
      <c r="E190" s="83"/>
      <c r="F190" s="107" t="s">
        <v>217</v>
      </c>
      <c r="G190" s="83"/>
      <c r="H190" s="107" t="s">
        <v>217</v>
      </c>
    </row>
    <row r="191" spans="2:8" ht="12.75">
      <c r="B191" s="71"/>
      <c r="C191" s="71"/>
      <c r="D191" s="70"/>
      <c r="E191" s="83"/>
      <c r="F191" s="84" t="s">
        <v>3</v>
      </c>
      <c r="G191" s="83"/>
      <c r="H191" s="84" t="s">
        <v>3</v>
      </c>
    </row>
    <row r="192" spans="2:8" ht="12.75">
      <c r="B192" s="71"/>
      <c r="C192" s="71"/>
      <c r="D192" s="71"/>
      <c r="E192" s="57"/>
      <c r="F192" s="57"/>
      <c r="G192" s="57"/>
      <c r="H192" s="85"/>
    </row>
    <row r="193" spans="2:8" ht="13.5" thickBot="1">
      <c r="B193" s="71" t="s">
        <v>59</v>
      </c>
      <c r="C193" s="71"/>
      <c r="D193" s="71"/>
      <c r="E193" s="47"/>
      <c r="F193" s="117">
        <f>+H193-256</f>
        <v>900</v>
      </c>
      <c r="G193" s="47"/>
      <c r="H193" s="86">
        <v>1156</v>
      </c>
    </row>
    <row r="194" spans="2:8" ht="13.5" thickBot="1">
      <c r="B194" s="87" t="s">
        <v>60</v>
      </c>
      <c r="C194" s="80"/>
      <c r="D194" s="80"/>
      <c r="E194" s="88"/>
      <c r="F194" s="89">
        <f>+H194-84</f>
        <v>1030</v>
      </c>
      <c r="G194" s="88"/>
      <c r="H194" s="89">
        <v>1114</v>
      </c>
    </row>
    <row r="195" spans="2:8" ht="13.5" thickBot="1">
      <c r="B195" s="87" t="s">
        <v>235</v>
      </c>
      <c r="C195" s="80"/>
      <c r="D195" s="80"/>
      <c r="E195" s="90"/>
      <c r="F195" s="91">
        <f>+H195+15</f>
        <v>-224</v>
      </c>
      <c r="G195" s="45"/>
      <c r="H195" s="91">
        <v>-239</v>
      </c>
    </row>
    <row r="196" spans="2:8" ht="12.75">
      <c r="B196" s="80"/>
      <c r="C196" s="80"/>
      <c r="D196" s="80"/>
      <c r="E196" s="92"/>
      <c r="F196" s="80"/>
      <c r="G196" s="54"/>
      <c r="H196" s="80"/>
    </row>
    <row r="197" spans="2:7" ht="12.75">
      <c r="B197" s="80"/>
      <c r="C197" s="80"/>
      <c r="D197" s="80"/>
      <c r="E197" s="93"/>
      <c r="F197" s="80"/>
      <c r="G197" s="54"/>
    </row>
    <row r="198" spans="2:7" ht="12.75">
      <c r="B198" s="71" t="s">
        <v>226</v>
      </c>
      <c r="C198" s="71"/>
      <c r="D198" s="71"/>
      <c r="E198" s="85"/>
      <c r="F198" s="94"/>
      <c r="G198" s="71"/>
    </row>
    <row r="199" spans="2:7" ht="12.75">
      <c r="B199" s="80"/>
      <c r="C199" s="95" t="s">
        <v>61</v>
      </c>
      <c r="D199" s="95"/>
      <c r="E199" s="95" t="s">
        <v>62</v>
      </c>
      <c r="F199" s="93"/>
      <c r="G199" s="95" t="s">
        <v>63</v>
      </c>
    </row>
    <row r="200" spans="2:7" ht="12.75">
      <c r="B200" s="80"/>
      <c r="C200" s="95" t="s">
        <v>64</v>
      </c>
      <c r="D200" s="95"/>
      <c r="E200" s="95" t="s">
        <v>65</v>
      </c>
      <c r="F200" s="93"/>
      <c r="G200" s="95" t="s">
        <v>65</v>
      </c>
    </row>
    <row r="201" spans="2:7" ht="12.75">
      <c r="B201" s="71"/>
      <c r="C201" s="74" t="s">
        <v>3</v>
      </c>
      <c r="D201" s="71"/>
      <c r="E201" s="74" t="s">
        <v>3</v>
      </c>
      <c r="F201" s="80"/>
      <c r="G201" s="74" t="s">
        <v>3</v>
      </c>
    </row>
    <row r="202" spans="2:7" ht="12.75">
      <c r="B202" s="71" t="s">
        <v>66</v>
      </c>
      <c r="C202" s="71"/>
      <c r="D202" s="71"/>
      <c r="E202" s="85"/>
      <c r="F202" s="80"/>
      <c r="G202" s="96"/>
    </row>
    <row r="203" spans="2:7" ht="12.75">
      <c r="B203" s="71" t="s">
        <v>67</v>
      </c>
      <c r="C203" s="96">
        <v>339882</v>
      </c>
      <c r="D203" s="71"/>
      <c r="E203" s="97">
        <v>195678</v>
      </c>
      <c r="F203" s="80"/>
      <c r="G203" s="51">
        <v>109945</v>
      </c>
    </row>
    <row r="204" spans="2:7" ht="12.75">
      <c r="B204" s="80" t="s">
        <v>68</v>
      </c>
      <c r="C204" s="98">
        <v>63832</v>
      </c>
      <c r="D204" s="71"/>
      <c r="E204" s="99">
        <v>63220</v>
      </c>
      <c r="F204" s="80"/>
      <c r="G204" s="98">
        <v>93222</v>
      </c>
    </row>
    <row r="205" spans="2:7" ht="13.5" thickBot="1">
      <c r="B205" s="80" t="s">
        <v>69</v>
      </c>
      <c r="C205" s="100">
        <f>C203+C204</f>
        <v>403714</v>
      </c>
      <c r="D205" s="71"/>
      <c r="E205" s="101">
        <f>E203+E204</f>
        <v>258898</v>
      </c>
      <c r="F205" s="80"/>
      <c r="G205" s="100">
        <f>G203+G204</f>
        <v>203167</v>
      </c>
    </row>
    <row r="206" spans="2:7" ht="12.75">
      <c r="B206" s="80"/>
      <c r="C206" s="102"/>
      <c r="D206" s="71"/>
      <c r="E206" s="103"/>
      <c r="F206" s="80"/>
      <c r="G206" s="102"/>
    </row>
    <row r="208" spans="1:2" ht="12.75">
      <c r="A208" s="72" t="s">
        <v>149</v>
      </c>
      <c r="B208" s="70" t="s">
        <v>70</v>
      </c>
    </row>
    <row r="209" spans="1:2" ht="12.75">
      <c r="A209" s="72"/>
      <c r="B209" s="71" t="s">
        <v>252</v>
      </c>
    </row>
    <row r="210" spans="1:2" ht="12.75">
      <c r="A210" s="72"/>
      <c r="B210" s="116" t="s">
        <v>254</v>
      </c>
    </row>
    <row r="211" spans="1:2" ht="12.75">
      <c r="A211" s="72"/>
      <c r="B211" s="116" t="s">
        <v>253</v>
      </c>
    </row>
    <row r="212" spans="1:2" ht="12.75">
      <c r="A212" s="72"/>
      <c r="B212" s="116" t="s">
        <v>255</v>
      </c>
    </row>
    <row r="213" spans="1:2" ht="12.75">
      <c r="A213" s="72"/>
      <c r="B213" s="71"/>
    </row>
    <row r="214" spans="1:2" ht="12.75">
      <c r="A214" s="72"/>
      <c r="B214" s="71" t="s">
        <v>283</v>
      </c>
    </row>
    <row r="215" spans="1:2" ht="12.75">
      <c r="A215" s="72"/>
      <c r="B215" s="71"/>
    </row>
    <row r="216" ht="12.75">
      <c r="B216" s="116"/>
    </row>
    <row r="217" ht="12.75">
      <c r="B217" s="116" t="s">
        <v>268</v>
      </c>
    </row>
    <row r="218" ht="12.75">
      <c r="B218" s="116" t="s">
        <v>256</v>
      </c>
    </row>
    <row r="219" ht="12.75">
      <c r="B219" s="116" t="s">
        <v>259</v>
      </c>
    </row>
    <row r="220" ht="12.75">
      <c r="B220" s="116"/>
    </row>
    <row r="221" ht="12.75">
      <c r="B221" s="116" t="s">
        <v>273</v>
      </c>
    </row>
    <row r="222" ht="12.75">
      <c r="B222" s="116" t="s">
        <v>292</v>
      </c>
    </row>
    <row r="223" ht="12.75">
      <c r="B223" s="116" t="s">
        <v>274</v>
      </c>
    </row>
    <row r="224" ht="12.75">
      <c r="B224" s="116" t="s">
        <v>275</v>
      </c>
    </row>
    <row r="225" ht="12.75">
      <c r="B225" s="116"/>
    </row>
    <row r="226" ht="12.75">
      <c r="B226" s="116" t="s">
        <v>269</v>
      </c>
    </row>
    <row r="227" ht="12.75">
      <c r="B227" s="116" t="s">
        <v>270</v>
      </c>
    </row>
    <row r="228" ht="12.75">
      <c r="B228" s="116" t="s">
        <v>271</v>
      </c>
    </row>
    <row r="229" ht="12.75">
      <c r="B229" s="116" t="s">
        <v>272</v>
      </c>
    </row>
    <row r="230" ht="12.75">
      <c r="B230" s="116"/>
    </row>
    <row r="231" ht="12.75">
      <c r="B231" s="116" t="s">
        <v>257</v>
      </c>
    </row>
    <row r="232" ht="12.75">
      <c r="B232" s="116" t="s">
        <v>261</v>
      </c>
    </row>
    <row r="233" ht="12.75">
      <c r="B233" s="116"/>
    </row>
    <row r="234" ht="12.75">
      <c r="B234" s="116" t="s">
        <v>258</v>
      </c>
    </row>
    <row r="235" ht="12.75">
      <c r="B235" s="116" t="s">
        <v>260</v>
      </c>
    </row>
    <row r="236" ht="12.75">
      <c r="B236" s="116"/>
    </row>
    <row r="238" spans="1:7" ht="12.75">
      <c r="A238" s="72" t="s">
        <v>150</v>
      </c>
      <c r="B238" s="70" t="s">
        <v>71</v>
      </c>
      <c r="C238" s="71"/>
      <c r="D238" s="71"/>
      <c r="E238" s="85"/>
      <c r="F238" s="80"/>
      <c r="G238" s="71"/>
    </row>
    <row r="239" spans="1:7" ht="12.75">
      <c r="A239" s="80"/>
      <c r="B239" s="80" t="s">
        <v>227</v>
      </c>
      <c r="C239" s="71"/>
      <c r="D239" s="71"/>
      <c r="E239" s="85"/>
      <c r="F239" s="80"/>
      <c r="G239" s="71"/>
    </row>
    <row r="240" spans="1:7" ht="12.75">
      <c r="A240" s="71"/>
      <c r="B240" s="71"/>
      <c r="C240" s="71"/>
      <c r="D240" s="71"/>
      <c r="E240" s="74"/>
      <c r="F240" s="82"/>
      <c r="G240" s="84" t="s">
        <v>3</v>
      </c>
    </row>
    <row r="241" spans="1:7" ht="12.75">
      <c r="A241" s="71"/>
      <c r="B241" s="71" t="s">
        <v>155</v>
      </c>
      <c r="C241" s="71"/>
      <c r="D241" s="71"/>
      <c r="E241" s="85"/>
      <c r="F241" s="80"/>
      <c r="G241" s="71"/>
    </row>
    <row r="242" spans="1:7" ht="12.75">
      <c r="A242" s="71"/>
      <c r="B242" s="71" t="s">
        <v>154</v>
      </c>
      <c r="C242" s="71"/>
      <c r="D242" s="71"/>
      <c r="E242" s="56"/>
      <c r="F242" s="80"/>
      <c r="G242" s="51">
        <v>142565</v>
      </c>
    </row>
    <row r="243" spans="1:7" ht="12.75">
      <c r="A243" s="71"/>
      <c r="B243" s="71" t="s">
        <v>156</v>
      </c>
      <c r="C243" s="71"/>
      <c r="D243" s="71"/>
      <c r="E243" s="56"/>
      <c r="F243" s="80"/>
      <c r="G243" s="51">
        <v>46949</v>
      </c>
    </row>
    <row r="244" spans="1:7" ht="12.75">
      <c r="A244" s="80"/>
      <c r="B244" s="71" t="s">
        <v>157</v>
      </c>
      <c r="C244" s="80"/>
      <c r="D244" s="80"/>
      <c r="E244" s="92"/>
      <c r="F244" s="80"/>
      <c r="G244" s="102"/>
    </row>
    <row r="245" spans="1:7" ht="12.75">
      <c r="A245" s="80"/>
      <c r="B245" s="71" t="s">
        <v>154</v>
      </c>
      <c r="C245" s="80"/>
      <c r="D245" s="80"/>
      <c r="E245" s="92"/>
      <c r="F245" s="80"/>
      <c r="G245" s="102">
        <v>74831</v>
      </c>
    </row>
    <row r="246" spans="1:7" ht="12.75">
      <c r="A246" s="80"/>
      <c r="B246" s="71" t="s">
        <v>156</v>
      </c>
      <c r="C246" s="80"/>
      <c r="D246" s="80"/>
      <c r="E246" s="92"/>
      <c r="F246" s="80"/>
      <c r="G246" s="102">
        <v>100000</v>
      </c>
    </row>
    <row r="247" spans="1:7" ht="12.75">
      <c r="A247" s="80"/>
      <c r="B247" s="71"/>
      <c r="C247" s="80"/>
      <c r="D247" s="80"/>
      <c r="E247" s="92"/>
      <c r="F247" s="80"/>
      <c r="G247" s="98"/>
    </row>
    <row r="248" spans="1:7" ht="13.5" thickBot="1">
      <c r="A248" s="80"/>
      <c r="B248" s="80" t="s">
        <v>72</v>
      </c>
      <c r="C248" s="80"/>
      <c r="D248" s="80"/>
      <c r="E248" s="92"/>
      <c r="F248" s="80"/>
      <c r="G248" s="104">
        <f>SUM(G242:G247)</f>
        <v>364345</v>
      </c>
    </row>
    <row r="249" spans="1:7" ht="13.5" thickTop="1">
      <c r="A249" s="80"/>
      <c r="B249" s="80"/>
      <c r="C249" s="80"/>
      <c r="D249" s="80"/>
      <c r="E249" s="92"/>
      <c r="F249" s="80"/>
      <c r="G249" s="102"/>
    </row>
    <row r="250" ht="12.75">
      <c r="B250" s="71" t="s">
        <v>84</v>
      </c>
    </row>
    <row r="253" spans="1:2" ht="12.75">
      <c r="A253" s="72" t="s">
        <v>151</v>
      </c>
      <c r="B253" s="70" t="s">
        <v>73</v>
      </c>
    </row>
    <row r="254" ht="12.75">
      <c r="B254" s="60" t="s">
        <v>74</v>
      </c>
    </row>
    <row r="257" spans="1:2" ht="12.75">
      <c r="A257" s="105" t="s">
        <v>152</v>
      </c>
      <c r="B257" s="82" t="s">
        <v>75</v>
      </c>
    </row>
    <row r="258" spans="1:2" ht="12.75">
      <c r="A258" s="71"/>
      <c r="B258" s="71" t="s">
        <v>76</v>
      </c>
    </row>
    <row r="261" spans="1:2" ht="12.75">
      <c r="A261" s="72" t="s">
        <v>153</v>
      </c>
      <c r="B261" s="70" t="s">
        <v>115</v>
      </c>
    </row>
    <row r="262" spans="1:2" ht="12.75">
      <c r="A262" s="72"/>
      <c r="B262" s="71" t="s">
        <v>195</v>
      </c>
    </row>
    <row r="263" spans="1:2" ht="12.75">
      <c r="A263" s="72"/>
      <c r="B263" s="70"/>
    </row>
    <row r="264" ht="12.75">
      <c r="B264" s="60" t="s">
        <v>173</v>
      </c>
    </row>
    <row r="265" spans="1:2" ht="12.75">
      <c r="A265" s="72" t="s">
        <v>158</v>
      </c>
      <c r="B265" s="70" t="s">
        <v>77</v>
      </c>
    </row>
    <row r="266" spans="4:9" ht="12.75">
      <c r="D266" s="70" t="s">
        <v>85</v>
      </c>
      <c r="E266" s="70"/>
      <c r="G266" s="70" t="s">
        <v>206</v>
      </c>
      <c r="H266" s="70"/>
      <c r="I266" s="70"/>
    </row>
    <row r="267" spans="4:8" ht="12.75">
      <c r="D267" s="107" t="s">
        <v>207</v>
      </c>
      <c r="E267" s="107" t="s">
        <v>208</v>
      </c>
      <c r="G267" s="107" t="s">
        <v>207</v>
      </c>
      <c r="H267" s="107" t="s">
        <v>208</v>
      </c>
    </row>
    <row r="269" spans="2:8" ht="12.75">
      <c r="B269" s="60" t="s">
        <v>243</v>
      </c>
      <c r="D269" s="67">
        <f>+income!B33</f>
        <v>-118267</v>
      </c>
      <c r="E269" s="67">
        <f>+income!D33</f>
        <v>15609</v>
      </c>
      <c r="F269" s="67"/>
      <c r="G269" s="67">
        <f>+income!F33</f>
        <v>-116260</v>
      </c>
      <c r="H269" s="67">
        <f>+income!H33</f>
        <v>18787</v>
      </c>
    </row>
    <row r="270" spans="4:8" ht="12.75">
      <c r="D270" s="67"/>
      <c r="E270" s="67"/>
      <c r="F270" s="67"/>
      <c r="G270" s="67"/>
      <c r="H270" s="67"/>
    </row>
    <row r="271" spans="2:8" ht="12.75">
      <c r="B271" s="60" t="s">
        <v>205</v>
      </c>
      <c r="D271" s="67"/>
      <c r="E271" s="67"/>
      <c r="F271" s="67"/>
      <c r="G271" s="67"/>
      <c r="H271" s="67"/>
    </row>
    <row r="272" spans="2:8" ht="12.75">
      <c r="B272" s="73" t="s">
        <v>204</v>
      </c>
      <c r="D272" s="67">
        <v>319500</v>
      </c>
      <c r="E272" s="67">
        <v>319510</v>
      </c>
      <c r="F272" s="67"/>
      <c r="G272" s="67">
        <v>319501</v>
      </c>
      <c r="H272" s="67">
        <v>319511</v>
      </c>
    </row>
    <row r="273" spans="2:8" ht="12.75">
      <c r="B273" s="73"/>
      <c r="D273" s="67"/>
      <c r="E273" s="67"/>
      <c r="F273" s="67"/>
      <c r="G273" s="67"/>
      <c r="H273" s="67"/>
    </row>
    <row r="274" spans="2:8" ht="12.75">
      <c r="B274" s="60" t="s">
        <v>244</v>
      </c>
      <c r="D274" s="108">
        <f>+D269/D272*100</f>
        <v>-37.01627543035993</v>
      </c>
      <c r="E274" s="108">
        <f>+E269/E272*100</f>
        <v>4.8852931050671335</v>
      </c>
      <c r="F274" s="67"/>
      <c r="G274" s="108">
        <f>+G269/G272*100</f>
        <v>-36.38799252584499</v>
      </c>
      <c r="H274" s="108">
        <f>+H269/H272*100</f>
        <v>5.8799227569629835</v>
      </c>
    </row>
    <row r="276" ht="12.75">
      <c r="B276" s="60" t="s">
        <v>172</v>
      </c>
    </row>
    <row r="277" ht="12.75">
      <c r="B277" s="60" t="s">
        <v>159</v>
      </c>
    </row>
    <row r="279" ht="12.75">
      <c r="A279" s="70" t="s">
        <v>78</v>
      </c>
    </row>
    <row r="280" ht="12.75">
      <c r="A280" s="71"/>
    </row>
    <row r="281" ht="12.75">
      <c r="A281" s="71"/>
    </row>
    <row r="282" ht="12.75">
      <c r="A282" s="71"/>
    </row>
    <row r="283" ht="12.75">
      <c r="A283" s="70"/>
    </row>
    <row r="284" ht="12.75">
      <c r="A284" s="70" t="s">
        <v>79</v>
      </c>
    </row>
    <row r="285" ht="12.75">
      <c r="A285" s="70" t="s">
        <v>165</v>
      </c>
    </row>
    <row r="286" ht="12.75">
      <c r="A286" s="70" t="s">
        <v>166</v>
      </c>
    </row>
    <row r="287" ht="12.75">
      <c r="A287" s="71"/>
    </row>
    <row r="288" ht="12.75">
      <c r="A288" s="70" t="s">
        <v>80</v>
      </c>
    </row>
    <row r="289" ht="12.75">
      <c r="A289" s="106" t="s">
        <v>314</v>
      </c>
    </row>
  </sheetData>
  <printOptions/>
  <pageMargins left="0.69" right="0.25" top="0.32" bottom="0.33" header="0.22" footer="0.41"/>
  <pageSetup fitToHeight="1" fitToWidth="1" horizontalDpi="600" verticalDpi="600" orientation="portrait" scale="60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Berhad</cp:lastModifiedBy>
  <cp:lastPrinted>2005-08-26T04:51:49Z</cp:lastPrinted>
  <dcterms:created xsi:type="dcterms:W3CDTF">2002-10-29T06:52:49Z</dcterms:created>
  <dcterms:modified xsi:type="dcterms:W3CDTF">2006-11-27T09:47:18Z</dcterms:modified>
  <cp:category/>
  <cp:version/>
  <cp:contentType/>
  <cp:contentStatus/>
</cp:coreProperties>
</file>