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3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'bsheet'!$A$1:$E$70</definedName>
    <definedName name="_xlnm.Print_Area" localSheetId="3">'cashflow'!$A$2:$E$56</definedName>
    <definedName name="_xlnm.Print_Area" localSheetId="2">'equity'!$A$1:$L$61</definedName>
    <definedName name="_xlnm.Print_Area" localSheetId="0">'income'!$A$1:$H$47</definedName>
    <definedName name="_xlnm.Print_Area" localSheetId="4">'notes'!$A$1:$I$101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<sst xmlns="http://schemas.openxmlformats.org/spreadsheetml/2006/main" count="420" uniqueCount="335">
  <si>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</si>
  <si>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</si>
  <si>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</si>
  <si>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</si>
  <si>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</si>
  <si>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</si>
  <si>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</si>
  <si>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</si>
  <si>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</si>
  <si>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</si>
  <si>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</si>
  <si>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</si>
  <si>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</si>
  <si>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</si>
  <si>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</si>
  <si>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</si>
  <si>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</si>
  <si>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</si>
  <si>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</si>
  <si>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</si>
  <si>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</si>
  <si>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</si>
  <si>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</si>
  <si>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</si>
  <si>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</si>
  <si>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</si>
  <si>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</si>
  <si>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</si>
  <si>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</si>
  <si>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</si>
  <si>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</si>
  <si>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</si>
  <si>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</si>
  <si>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</si>
  <si>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</si>
  <si>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</si>
  <si>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</si>
  <si>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</si>
  <si>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</si>
  <si>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</si>
  <si>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</si>
  <si>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</si>
  <si>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</si>
  <si>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</si>
  <si>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</si>
  <si>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</si>
  <si>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</si>
  <si>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</si>
  <si>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</si>
  <si>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</si>
  <si>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</si>
  <si>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</si>
  <si>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</si>
  <si>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</si>
  <si>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</si>
  <si>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</si>
  <si>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</si>
  <si>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</si>
  <si>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</si>
  <si>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</si>
  <si>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</si>
  <si>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</si>
  <si>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</si>
  <si>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</si>
  <si>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</si>
  <si>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</si>
  <si>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</si>
  <si>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</si>
  <si>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</si>
  <si>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</si>
  <si>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</si>
  <si>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</si>
  <si>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</si>
  <si>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</si>
  <si>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</si>
  <si>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</si>
  <si>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</si>
  <si>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</si>
  <si>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</si>
  <si>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</si>
  <si>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</si>
  <si>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</si>
  <si>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</si>
  <si>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</si>
  <si>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</si>
  <si>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</si>
  <si>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</si>
  <si>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</si>
  <si>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</si>
  <si>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</si>
  <si>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</si>
  <si>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</si>
  <si>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</si>
  <si>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</si>
  <si>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</si>
  <si>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</si>
  <si>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</si>
  <si>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</si>
  <si>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</si>
  <si>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</si>
  <si>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</si>
  <si>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</si>
  <si>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</si>
  <si>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</si>
  <si>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</si>
  <si>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</si>
  <si>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</si>
  <si>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</si>
  <si>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</si>
  <si>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</si>
  <si>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</si>
  <si>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</si>
  <si>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</si>
  <si>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</si>
  <si>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</si>
  <si>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</si>
  <si>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</si>
  <si>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</si>
  <si>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</si>
  <si>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</si>
  <si>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</si>
  <si>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</si>
  <si>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</si>
  <si>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</si>
  <si>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</si>
  <si>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</si>
  <si>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</si>
  <si>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</si>
  <si>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</si>
  <si>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</si>
  <si>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</si>
  <si>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</si>
  <si>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</si>
  <si>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</si>
  <si>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</si>
  <si>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</si>
  <si>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</si>
  <si>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</si>
  <si>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</si>
  <si>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</si>
  <si>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</si>
  <si>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</si>
  <si>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</si>
  <si>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</si>
  <si>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</si>
  <si>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</si>
  <si>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</si>
  <si>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</si>
  <si>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</si>
  <si>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</si>
  <si>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</si>
  <si>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</si>
  <si>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</si>
  <si>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</si>
  <si>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</si>
  <si>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</si>
  <si>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</si>
  <si>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</si>
  <si>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</si>
  <si>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is no sale of unquoted investments during the current financial period. There is no sale of properties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</si>
  <si>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</si>
  <si>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</si>
  <si>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</si>
  <si>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</si>
  <si>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</si>
  <si>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</si>
  <si>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</si>
  <si>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</si>
  <si>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</si>
  <si>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</si>
  <si>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Global Innovative Management Partners-ACT Sdn Bhd)("SGSB") to Symphony House Bhd ("SHB"), the Company provided a</t>
  </si>
  <si>
    <t>for the year ended 31 December 2004)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</si>
  <si>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</si>
  <si>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</si>
  <si>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</si>
  <si>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</si>
  <si>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</si>
  <si>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</si>
  <si>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</si>
  <si>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</si>
  <si>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</si>
  <si>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</si>
  <si>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</si>
  <si>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</si>
  <si>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 xml:space="preserve">        excluding treasury shares ('000)</t>
  </si>
  <si>
    <t>Weighted average number of ordinary shares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</si>
  <si>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</si>
  <si>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</si>
  <si>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</si>
  <si>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</si>
  <si>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</si>
  <si>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</si>
  <si>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 xml:space="preserve">        Total loss on disposal</t>
  </si>
  <si>
    <t>---------------------Non-distributable----------------</t>
  </si>
  <si>
    <t xml:space="preserve">  Adjustment on minority interest</t>
  </si>
  <si>
    <t>Net loss for the period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</si>
  <si>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</si>
  <si>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</si>
  <si>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</si>
  <si>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</si>
  <si>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</si>
  <si>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31/12/2004</t>
  </si>
  <si>
    <t>restated</t>
  </si>
  <si>
    <t>Negative Goodwill on consolidation</t>
  </si>
  <si>
    <t>Loss before taxation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</si>
  <si>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</si>
  <si>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</si>
  <si>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</si>
  <si>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</si>
  <si>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</si>
  <si>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</si>
  <si>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</si>
  <si>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</si>
  <si>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</si>
  <si>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</si>
  <si>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</si>
  <si>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</si>
  <si>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</si>
  <si>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</si>
  <si>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assets of certain subsidiary companies</t>
  </si>
  <si>
    <t>Provision for impairment losses in quoted and unquoted associated companies</t>
  </si>
  <si>
    <t xml:space="preserve">     guarantee that the aggregate profit after tax of SGSB Group for the three financial years ending 31 December 2004 to 2006</t>
  </si>
  <si>
    <t>Allowance for doubtful debts</t>
  </si>
  <si>
    <t>&amp; others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</si>
  <si>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</si>
  <si>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</si>
  <si>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</si>
  <si>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</si>
  <si>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 xml:space="preserve">    of recognition of certain project expense</t>
  </si>
  <si>
    <t xml:space="preserve">Provision for shortfall in Net Tangible Asset warranty arising from the disposal of </t>
  </si>
  <si>
    <t>First and final dividend of 1% less 28% tax paid</t>
  </si>
  <si>
    <t xml:space="preserve">  for the financial year ended 31 December 2004</t>
  </si>
  <si>
    <t xml:space="preserve">  for the financial year ended 31 December 2003</t>
  </si>
  <si>
    <t xml:space="preserve">        - Dividends paid</t>
  </si>
  <si>
    <t>First and final dividend of 2.5% less 28% tax paid</t>
  </si>
  <si>
    <t xml:space="preserve"> the Group.</t>
  </si>
  <si>
    <t>of the Group Segmental Results. The directors are of the view that the results reflect the current refocusing on core business activities of</t>
  </si>
  <si>
    <t>The effective tax rate of the Group for the periods presented above is higher than the statutory tax rate principally due to the losses of</t>
  </si>
  <si>
    <t>certain subsidiaries which cannot be set off against taxable profits made by other subsidiaries, and the provision for impairment losses</t>
  </si>
  <si>
    <t>deductible.</t>
  </si>
  <si>
    <t>At 31 December 2004</t>
  </si>
  <si>
    <t xml:space="preserve">   - Net cash received on acquistion/disposal of subsidiary company</t>
  </si>
  <si>
    <t xml:space="preserve">   - Equity investments</t>
  </si>
  <si>
    <t xml:space="preserve">   - Associated companies</t>
  </si>
  <si>
    <t xml:space="preserve">   - Other investments</t>
  </si>
  <si>
    <t>At 1 January 2004 :</t>
  </si>
  <si>
    <t>Transfer to accumulated profit</t>
  </si>
  <si>
    <t>made by the Group and the Group's share of impairment losses of an associated company as disclosed under note A4, which are not tax</t>
  </si>
  <si>
    <t xml:space="preserve">     (a) Proposed private placement of up to 10% of the Company's issued and paid-up share capital;</t>
  </si>
  <si>
    <t xml:space="preserve">          The Proposed Placement has been approved by the SC, FIC and approved in principle by Bursa Securities for its listing and quotation.</t>
  </si>
  <si>
    <t xml:space="preserve">          The Proposed Placement is pending implementation.</t>
  </si>
  <si>
    <t xml:space="preserve">     (b) Proposed privatisation of Kejora Harta Bhd ("KHB") through a members' scheme of arrangement under Section 176 of the Companies</t>
  </si>
  <si>
    <t xml:space="preserve">          Act, 1965 and Proposed acquisition of warrants in Kejora Harta Bhd ("Proposed Scheme");</t>
  </si>
  <si>
    <t xml:space="preserve">           remaining ordinary shares of RM0.10 each in Symphony House Berhad ("SHB") and Warrants 2004/2009 in SHB not held by the</t>
  </si>
  <si>
    <t xml:space="preserve">           Company;</t>
  </si>
  <si>
    <t xml:space="preserve">     (c) Proposed conditional voluntary general offer by the Company through Commerce International Merchant Bankers Bhd for the</t>
  </si>
  <si>
    <t xml:space="preserve">     (d) Proposed increase in the Company's authorised share capital;</t>
  </si>
  <si>
    <t xml:space="preserve">     (e) Proposed internal reorganisation of the enlarged Bolton Group of Companies:</t>
  </si>
  <si>
    <t xml:space="preserve">          The Proposed Internal Reorganisation is subject to the approval of the FIC.</t>
  </si>
  <si>
    <t>(i) The Company had on 18 July 2005 announced the following :</t>
  </si>
  <si>
    <t>(ii) The Company had on 18 January 2006 announced the following :-</t>
  </si>
  <si>
    <t xml:space="preserve">      (a) Proposed disposal of 11 contiguous parcels of freehold land ("Mayang Land") measuring a total of 17,383,207 square meters located</t>
  </si>
  <si>
    <t xml:space="preserve">           on Jalan Mayang, off Jalan Yap Kwan Seng, Kuala Lumpur, to Alpine Return Sdn Bhd for a total consideration of RM112.287 million.</t>
  </si>
  <si>
    <t xml:space="preserve">      (b) Entered into a shareholder agreement with United Malayan Land Berhad, Acegoal Limited, a wholly subsidiary of CapitaLand Limited</t>
  </si>
  <si>
    <t xml:space="preserve">           in respect of Alpine Return Sdn Bhd.</t>
  </si>
  <si>
    <t xml:space="preserve">           The Proposed Disposal is subject to the approval of the FIC and the principal/outline approval and development order from Dewan</t>
  </si>
  <si>
    <t xml:space="preserve">            Bandaraya Kuala Lumpur for the development plan for Mayang Land.</t>
  </si>
  <si>
    <t>Net Assets per share (RM)</t>
  </si>
  <si>
    <t>FOR THE PERIOD ENDED 31 MARCH 2006</t>
  </si>
  <si>
    <t>31/03/2006</t>
  </si>
  <si>
    <t>AS AT 31 MARCH 2006</t>
  </si>
  <si>
    <t>At 31 March 2006</t>
  </si>
  <si>
    <t>Net profit for the year</t>
  </si>
  <si>
    <t>15 months</t>
  </si>
  <si>
    <t>Unaudited interim report for the quarter ended 31 March 2006</t>
  </si>
  <si>
    <t>15 months ended</t>
  </si>
  <si>
    <t>31/03/06</t>
  </si>
  <si>
    <t>During the current financial quarter, the Company repurchased 244,000 of its issued share capital of RM1/- each from the open</t>
  </si>
  <si>
    <t>market at an average cost of RM0.74 per share. The shares repurchased were retained as treasury shares.</t>
  </si>
  <si>
    <t>No dividends were paid in the quarter ended 31 March 2006.</t>
  </si>
  <si>
    <t>There is no material subsequent event since 31 March 2006.</t>
  </si>
  <si>
    <t>(b) Investments in quoted securities as at 31 March 2006 are as follows :-</t>
  </si>
  <si>
    <t>There were no material changes in the composition of the Group during the interim period under review, except for the disposal of the Group's</t>
  </si>
  <si>
    <t>Particulars of the Group's borrowings as at 31 March 2006 are as follows :-</t>
  </si>
  <si>
    <t>Less : 1,096,000 treasury shares, at cost</t>
  </si>
  <si>
    <t>Currency translation differences</t>
  </si>
  <si>
    <t>(a) Indemnities given to third parties in respect of bank guarantees for the Group have decreased to RM854,433 from RM1,069,433</t>
  </si>
  <si>
    <t xml:space="preserve">     since the last annual balance sheet date.</t>
  </si>
  <si>
    <t>Current taxation - current year</t>
  </si>
  <si>
    <t>Current taxation - prior years</t>
  </si>
  <si>
    <t>Note : There are no comparative figures as the Group changed its financial year end from 31 December to 31 March during the current</t>
  </si>
  <si>
    <t xml:space="preserve">          financial period under review.</t>
  </si>
  <si>
    <t>Other Non-Current Receivables</t>
  </si>
  <si>
    <t>B14.</t>
  </si>
  <si>
    <t>Change in Financial Year End</t>
  </si>
  <si>
    <t>The Company had on 6 December 2005, announced to Bursa Securities that the Group has changed its financial year end from</t>
  </si>
  <si>
    <t>Loss before tax</t>
  </si>
  <si>
    <t>Loss after tax</t>
  </si>
  <si>
    <t>LPS - basic (sen)</t>
  </si>
  <si>
    <t>Operating loss before changes in working capital</t>
  </si>
  <si>
    <t>Provision for shortfall in profit guarantee arising from the disposal of Symphony</t>
  </si>
  <si>
    <t>entire 60% equity interest in Stolthaven (Westport) Sdn Bhd, to Kuala Lumpur Kepong Berhad and Stolthaven (Malaysia) Sdn Bhd for a total</t>
  </si>
  <si>
    <t>cash consideration of RM14.49 million. The transaction was completed on 10 February 2006.</t>
  </si>
  <si>
    <t xml:space="preserve">           The Proposed Scheme has been approved by the SC and FIC, the shareholders of KHB at the EGM, the court convened meeting and</t>
  </si>
  <si>
    <t xml:space="preserve">           warrant holders of KHB and the shareholders of the Company. The Proposed Scheme is subject to sanction from the High Court of Malaya.</t>
  </si>
  <si>
    <t xml:space="preserve">          The Proposed Offer has been approved by the SC and the FIC but was rejected by the shareholders of the Company at the EGM. An</t>
  </si>
  <si>
    <t xml:space="preserve">            Offer on 9 May 2006.</t>
  </si>
  <si>
    <t xml:space="preserve">           application was submitted to SC to withdraw the Proposed Offer on 13 April 2006. The SC approved the withdrawal of the Proposed</t>
  </si>
  <si>
    <t xml:space="preserve">          The above Proposal has received the approval of the shareholders of the Company at the EGM.</t>
  </si>
  <si>
    <t>31 December 2005 to 31 March 2006.</t>
  </si>
  <si>
    <t>The results of the current quarter is lower than the preceding quarter mainly due to the provision for shortfall in profit guarantee amounted to</t>
  </si>
  <si>
    <t>As disclosed in note A4, a provision for shortfall in profit guarantee amounted to RM60 million has been made by the Company.</t>
  </si>
  <si>
    <t xml:space="preserve">          during the current financial period under review.</t>
  </si>
  <si>
    <t>Note : There are no comparative figures as the Group changed its financial year end from 31 December to 31 March</t>
  </si>
  <si>
    <t>Net loss for the period (RM'000)</t>
  </si>
  <si>
    <t>Basic loss per share (sen)</t>
  </si>
  <si>
    <t xml:space="preserve">      Global Sdn Bhd (formerly known as Global Innovative Management</t>
  </si>
  <si>
    <t xml:space="preserve">       Partners-ACT Sdn Bhd)</t>
  </si>
  <si>
    <t>15 months ended 31/03/2006</t>
  </si>
  <si>
    <t>Barring any unforeseen circumstances, the directors are of the view that the performance of the Group for the financial year 2007 will be</t>
  </si>
  <si>
    <t>Prospects for the financial year ending 31 March 2007</t>
  </si>
  <si>
    <t xml:space="preserve">           quoted associated companies</t>
  </si>
  <si>
    <t>Gain on disposal of an unquoted associated company</t>
  </si>
  <si>
    <t xml:space="preserve">                Associated companies</t>
  </si>
  <si>
    <t>RM60 million arising from the disposal of Symphony Global Sdn Bhd (formerly known as Global Innovative Management Partners-ACT Sdn Bhd)</t>
  </si>
  <si>
    <t>Write back of provision for impairment loss on assets of certain</t>
  </si>
  <si>
    <t xml:space="preserve">            subsidiary companies</t>
  </si>
  <si>
    <t>The Property Development and Investment Divisions contributed 87% of the Group Turnover totalling RM186.560 million and RM44.987 million</t>
  </si>
  <si>
    <t>and the provision for impairment loss in a quoted associated company amounted to RM46 million.</t>
  </si>
  <si>
    <t>Profit/(Loss) from operations</t>
  </si>
  <si>
    <t>Operating loss</t>
  </si>
  <si>
    <t>better than financial year 2006.</t>
  </si>
  <si>
    <t xml:space="preserve">     shall not be less than RM75 million (PAT Guarantee).  The PAT Guarantee provided by the company may only lapse upon the following:</t>
  </si>
  <si>
    <t>29 May 2006</t>
  </si>
  <si>
    <t xml:space="preserve">   - Property, plant and equipment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</si>
</sst>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7" fontId="0" fillId="0" borderId="0" xfId="17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workbookViewId="0" topLeftCell="A16">
      <selection activeCell="F15" sqref="F15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39" t="s">
        <v>0</v>
      </c>
      <c r="B1" s="40"/>
      <c r="C1" s="40"/>
      <c r="D1" s="40"/>
      <c r="E1" s="40"/>
      <c r="F1" s="40"/>
      <c r="G1" s="40"/>
      <c r="H1" s="40"/>
      <c r="I1" s="2"/>
    </row>
    <row r="2" spans="1:9" ht="12.75">
      <c r="A2" s="41" t="s">
        <v>1</v>
      </c>
      <c r="B2" s="40"/>
      <c r="C2" s="40"/>
      <c r="D2" s="40"/>
      <c r="E2" s="40"/>
      <c r="F2" s="40"/>
      <c r="G2" s="40"/>
      <c r="H2" s="40"/>
      <c r="I2" s="2"/>
    </row>
    <row r="3" spans="1:9" ht="12.75">
      <c r="A3" s="41" t="s">
        <v>2</v>
      </c>
      <c r="B3" s="40"/>
      <c r="C3" s="40"/>
      <c r="D3" s="40"/>
      <c r="E3" s="40"/>
      <c r="F3" s="40"/>
      <c r="G3" s="40"/>
      <c r="H3" s="40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2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2" t="s">
        <v>268</v>
      </c>
      <c r="B7" s="2"/>
      <c r="C7" s="2"/>
      <c r="D7" s="3"/>
      <c r="E7" s="4"/>
      <c r="F7" s="2"/>
      <c r="G7" s="2"/>
      <c r="H7" s="3"/>
      <c r="I7" s="2"/>
    </row>
    <row r="8" spans="1:9" ht="12.75">
      <c r="A8" s="12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119" t="s">
        <v>101</v>
      </c>
      <c r="C9" s="6"/>
      <c r="D9" s="20"/>
      <c r="E9" s="4"/>
      <c r="F9" s="5" t="s">
        <v>275</v>
      </c>
      <c r="G9" s="6"/>
      <c r="H9" s="20"/>
      <c r="I9" s="2"/>
    </row>
    <row r="10" spans="1:9" ht="12.75">
      <c r="A10" s="2"/>
      <c r="B10" s="42" t="s">
        <v>269</v>
      </c>
      <c r="C10" s="1"/>
      <c r="D10" s="120"/>
      <c r="E10" s="8"/>
      <c r="F10" s="9" t="str">
        <f>+B10</f>
        <v>31/03/2006</v>
      </c>
      <c r="G10" s="7"/>
      <c r="H10" s="122"/>
      <c r="I10" s="2"/>
    </row>
    <row r="11" spans="1:9" ht="12.75">
      <c r="A11" s="2"/>
      <c r="B11" s="7" t="s">
        <v>3</v>
      </c>
      <c r="C11" s="1"/>
      <c r="D11" s="121"/>
      <c r="E11" s="8"/>
      <c r="F11" s="7" t="s">
        <v>3</v>
      </c>
      <c r="G11" s="7"/>
      <c r="H11" s="121"/>
      <c r="I11" s="2"/>
    </row>
    <row r="12" spans="1:9" ht="12.75">
      <c r="A12" s="2"/>
      <c r="B12" s="2"/>
      <c r="C12" s="2"/>
      <c r="D12" s="20"/>
      <c r="E12" s="4"/>
      <c r="F12" s="2"/>
      <c r="G12" s="2"/>
      <c r="H12" s="20"/>
      <c r="I12" s="2"/>
    </row>
    <row r="13" spans="1:9" ht="12.75">
      <c r="A13" s="13" t="s">
        <v>5</v>
      </c>
      <c r="B13" s="44">
        <f>+F13-167408</f>
        <v>47587</v>
      </c>
      <c r="C13" s="44"/>
      <c r="D13" s="44"/>
      <c r="E13" s="45"/>
      <c r="F13" s="44">
        <v>214995</v>
      </c>
      <c r="G13" s="44"/>
      <c r="H13" s="46"/>
      <c r="I13" s="13"/>
    </row>
    <row r="14" spans="1:9" ht="12.75">
      <c r="A14" s="13"/>
      <c r="B14" s="44"/>
      <c r="C14" s="44"/>
      <c r="D14" s="44"/>
      <c r="E14" s="45"/>
      <c r="F14" s="44"/>
      <c r="G14" s="44"/>
      <c r="H14" s="46"/>
      <c r="I14" s="13"/>
    </row>
    <row r="15" spans="1:9" ht="12.75">
      <c r="A15" s="13" t="s">
        <v>6</v>
      </c>
      <c r="B15" s="44">
        <f>F15+186327</f>
        <v>-48840</v>
      </c>
      <c r="C15" s="44"/>
      <c r="D15" s="44"/>
      <c r="E15" s="45"/>
      <c r="F15" s="44">
        <v>-235167</v>
      </c>
      <c r="G15" s="44"/>
      <c r="H15" s="46"/>
      <c r="I15" s="13"/>
    </row>
    <row r="16" spans="1:9" ht="12.75">
      <c r="A16" s="13"/>
      <c r="B16" s="44"/>
      <c r="C16" s="44"/>
      <c r="D16" s="44"/>
      <c r="E16" s="45"/>
      <c r="F16" s="44"/>
      <c r="G16" s="44"/>
      <c r="H16" s="46"/>
      <c r="I16" s="13"/>
    </row>
    <row r="17" spans="1:9" ht="12.75">
      <c r="A17" s="13" t="s">
        <v>7</v>
      </c>
      <c r="B17" s="44">
        <f>+F17-5896</f>
        <v>9758</v>
      </c>
      <c r="C17" s="44"/>
      <c r="D17" s="44"/>
      <c r="E17" s="45"/>
      <c r="F17" s="44">
        <v>15654</v>
      </c>
      <c r="G17" s="44"/>
      <c r="H17" s="46"/>
      <c r="I17" s="13"/>
    </row>
    <row r="18" spans="1:9" ht="12.75">
      <c r="A18" s="13"/>
      <c r="B18" s="47"/>
      <c r="C18" s="44"/>
      <c r="D18" s="46"/>
      <c r="E18" s="45"/>
      <c r="F18" s="47"/>
      <c r="G18" s="44"/>
      <c r="H18" s="46"/>
      <c r="I18" s="13"/>
    </row>
    <row r="19" spans="1:9" ht="12.75">
      <c r="A19" s="124" t="s">
        <v>329</v>
      </c>
      <c r="B19" s="45">
        <f>SUM(B13:B17)</f>
        <v>8505</v>
      </c>
      <c r="C19" s="45"/>
      <c r="D19" s="45"/>
      <c r="E19" s="45"/>
      <c r="F19" s="45">
        <f>SUM(F13:F17)</f>
        <v>-4518</v>
      </c>
      <c r="G19" s="45"/>
      <c r="H19" s="45"/>
      <c r="I19" s="13"/>
    </row>
    <row r="20" spans="1:9" ht="12.75">
      <c r="A20" s="13"/>
      <c r="B20" s="44"/>
      <c r="C20" s="44"/>
      <c r="D20" s="46"/>
      <c r="E20" s="45"/>
      <c r="F20" s="44"/>
      <c r="G20" s="44"/>
      <c r="H20" s="44"/>
      <c r="I20" s="13"/>
    </row>
    <row r="21" spans="1:9" ht="12.75">
      <c r="A21" s="13" t="s">
        <v>8</v>
      </c>
      <c r="B21" s="44">
        <f>+F21+22004</f>
        <v>-5769</v>
      </c>
      <c r="C21" s="44"/>
      <c r="D21" s="44"/>
      <c r="E21" s="45"/>
      <c r="F21" s="44">
        <v>-27773</v>
      </c>
      <c r="G21" s="44"/>
      <c r="H21" s="46"/>
      <c r="I21" s="13"/>
    </row>
    <row r="22" spans="1:9" ht="12.75">
      <c r="A22" s="13"/>
      <c r="B22" s="44"/>
      <c r="C22" s="44"/>
      <c r="D22" s="44"/>
      <c r="E22" s="45"/>
      <c r="F22" s="44"/>
      <c r="G22" s="44"/>
      <c r="H22" s="46"/>
      <c r="I22" s="13"/>
    </row>
    <row r="23" spans="1:9" ht="12.75">
      <c r="A23" s="13" t="s">
        <v>9</v>
      </c>
      <c r="B23" s="44">
        <f>+F23+70956</f>
        <v>-111269</v>
      </c>
      <c r="C23" s="44"/>
      <c r="D23" s="44"/>
      <c r="E23" s="45"/>
      <c r="F23" s="44">
        <v>-182225</v>
      </c>
      <c r="G23" s="44"/>
      <c r="H23" s="46"/>
      <c r="I23" s="13"/>
    </row>
    <row r="24" spans="1:9" ht="12.75">
      <c r="A24" s="13"/>
      <c r="B24" s="47"/>
      <c r="C24" s="44"/>
      <c r="D24" s="44"/>
      <c r="E24" s="45"/>
      <c r="F24" s="47"/>
      <c r="G24" s="44"/>
      <c r="H24" s="44"/>
      <c r="I24" s="13"/>
    </row>
    <row r="25" spans="1:9" ht="12.75">
      <c r="A25" s="43" t="s">
        <v>296</v>
      </c>
      <c r="B25" s="44">
        <f>SUM(B19:B23)</f>
        <v>-108533</v>
      </c>
      <c r="C25" s="44"/>
      <c r="D25" s="44"/>
      <c r="E25" s="45"/>
      <c r="F25" s="44">
        <f>SUM(F19:F23)</f>
        <v>-214516</v>
      </c>
      <c r="G25" s="44"/>
      <c r="H25" s="44"/>
      <c r="I25" s="13"/>
    </row>
    <row r="26" spans="1:9" ht="12.75">
      <c r="A26" s="13"/>
      <c r="B26" s="44"/>
      <c r="C26" s="44"/>
      <c r="D26" s="46"/>
      <c r="E26" s="45"/>
      <c r="F26" s="44"/>
      <c r="G26" s="44"/>
      <c r="H26" s="46"/>
      <c r="I26" s="13"/>
    </row>
    <row r="27" spans="1:9" ht="12.75">
      <c r="A27" s="13" t="s">
        <v>10</v>
      </c>
      <c r="B27" s="44">
        <f>+F27+5375</f>
        <v>3307</v>
      </c>
      <c r="C27" s="44"/>
      <c r="D27" s="44"/>
      <c r="E27" s="45"/>
      <c r="F27" s="44">
        <v>-2068</v>
      </c>
      <c r="G27" s="44"/>
      <c r="H27" s="46"/>
      <c r="I27" s="13"/>
    </row>
    <row r="28" spans="1:9" ht="12.75">
      <c r="A28" s="13"/>
      <c r="B28" s="47"/>
      <c r="C28" s="44"/>
      <c r="D28" s="44"/>
      <c r="E28" s="45"/>
      <c r="F28" s="47"/>
      <c r="G28" s="44"/>
      <c r="H28" s="44"/>
      <c r="I28" s="13"/>
    </row>
    <row r="29" spans="1:9" ht="12.75">
      <c r="A29" s="43" t="s">
        <v>297</v>
      </c>
      <c r="B29" s="44">
        <f>+B25+B27</f>
        <v>-105226</v>
      </c>
      <c r="C29" s="44"/>
      <c r="D29" s="44"/>
      <c r="E29" s="45"/>
      <c r="F29" s="44">
        <f>+F25+F27</f>
        <v>-216584</v>
      </c>
      <c r="G29" s="44"/>
      <c r="H29" s="44"/>
      <c r="I29" s="13"/>
    </row>
    <row r="30" spans="1:9" ht="12.75">
      <c r="A30" s="13"/>
      <c r="B30" s="44"/>
      <c r="C30" s="44"/>
      <c r="D30" s="46"/>
      <c r="E30" s="45"/>
      <c r="F30" s="44"/>
      <c r="G30" s="44"/>
      <c r="H30" s="44"/>
      <c r="I30" s="13"/>
    </row>
    <row r="31" spans="1:9" ht="12.75">
      <c r="A31" s="13" t="s">
        <v>115</v>
      </c>
      <c r="B31" s="44">
        <f>+F31+3044</f>
        <v>1032</v>
      </c>
      <c r="C31" s="44"/>
      <c r="D31" s="44"/>
      <c r="E31" s="45"/>
      <c r="F31" s="44">
        <v>-2012</v>
      </c>
      <c r="G31" s="44"/>
      <c r="H31" s="46"/>
      <c r="I31" s="13"/>
    </row>
    <row r="32" spans="1:9" ht="12.75">
      <c r="A32" s="13"/>
      <c r="B32" s="47"/>
      <c r="C32" s="44"/>
      <c r="D32" s="44"/>
      <c r="E32" s="45"/>
      <c r="F32" s="47"/>
      <c r="G32" s="44"/>
      <c r="H32" s="44"/>
      <c r="I32" s="13"/>
    </row>
    <row r="33" spans="1:9" ht="12.75">
      <c r="A33" s="13" t="s">
        <v>195</v>
      </c>
      <c r="B33" s="48">
        <f>+B29+B31</f>
        <v>-104194</v>
      </c>
      <c r="C33" s="44"/>
      <c r="D33" s="44"/>
      <c r="E33" s="45"/>
      <c r="F33" s="48">
        <f>+F29+F31</f>
        <v>-218596</v>
      </c>
      <c r="G33" s="44"/>
      <c r="H33" s="44"/>
      <c r="I33" s="13"/>
    </row>
    <row r="34" spans="1:9" ht="12.75">
      <c r="A34" s="13"/>
      <c r="B34" s="49"/>
      <c r="C34" s="50"/>
      <c r="D34" s="51"/>
      <c r="E34" s="52"/>
      <c r="F34" s="49"/>
      <c r="G34" s="49"/>
      <c r="H34" s="51"/>
      <c r="I34" s="13"/>
    </row>
    <row r="35" spans="1:9" ht="12.75">
      <c r="A35" s="13"/>
      <c r="B35" s="49"/>
      <c r="C35" s="50"/>
      <c r="D35" s="49"/>
      <c r="E35" s="52"/>
      <c r="F35" s="49"/>
      <c r="G35" s="49"/>
      <c r="H35" s="49"/>
      <c r="I35" s="13"/>
    </row>
    <row r="36" spans="1:9" ht="13.5" thickBot="1">
      <c r="A36" s="13" t="s">
        <v>298</v>
      </c>
      <c r="B36" s="107">
        <f>+notes!E278</f>
        <v>-32.61249925663008</v>
      </c>
      <c r="C36" s="108"/>
      <c r="D36" s="110"/>
      <c r="E36" s="109"/>
      <c r="F36" s="107">
        <f>+notes!G278</f>
        <v>-68.41879579463969</v>
      </c>
      <c r="G36" s="110"/>
      <c r="H36" s="123"/>
      <c r="I36" s="13"/>
    </row>
    <row r="37" spans="1:9" ht="12.75">
      <c r="A37" s="13"/>
      <c r="B37" s="49"/>
      <c r="C37" s="50"/>
      <c r="D37" s="51"/>
      <c r="E37" s="52"/>
      <c r="F37" s="49"/>
      <c r="G37" s="49"/>
      <c r="H37" s="51"/>
      <c r="I37" s="13"/>
    </row>
    <row r="38" spans="1:9" ht="12.75">
      <c r="A38" s="13"/>
      <c r="B38" s="10"/>
      <c r="C38" s="14"/>
      <c r="D38" s="15"/>
      <c r="E38" s="16"/>
      <c r="F38" s="10"/>
      <c r="G38" s="10"/>
      <c r="H38" s="15"/>
      <c r="I38" s="13"/>
    </row>
    <row r="39" spans="1:9" ht="12.75">
      <c r="A39" s="13" t="s">
        <v>290</v>
      </c>
      <c r="B39" s="10"/>
      <c r="C39" s="14"/>
      <c r="D39" s="15"/>
      <c r="E39" s="16"/>
      <c r="F39" s="10"/>
      <c r="G39" s="10"/>
      <c r="H39" s="15"/>
      <c r="I39" s="13"/>
    </row>
    <row r="40" spans="1:9" ht="12.75">
      <c r="A40" s="43" t="s">
        <v>291</v>
      </c>
      <c r="B40" s="10"/>
      <c r="C40" s="14"/>
      <c r="D40" s="15"/>
      <c r="E40" s="16"/>
      <c r="F40" s="10"/>
      <c r="G40" s="10"/>
      <c r="H40" s="15"/>
      <c r="I40" s="13"/>
    </row>
    <row r="41" spans="1:9" ht="12.75">
      <c r="A41" s="13"/>
      <c r="B41" s="10"/>
      <c r="C41" s="14"/>
      <c r="D41" s="15"/>
      <c r="E41" s="16"/>
      <c r="F41" s="10"/>
      <c r="G41" s="10"/>
      <c r="H41" s="15"/>
      <c r="I41" s="13"/>
    </row>
    <row r="42" spans="1:9" ht="12.75">
      <c r="A42" s="13"/>
      <c r="B42" s="10"/>
      <c r="C42" s="14"/>
      <c r="D42" s="15"/>
      <c r="E42" s="16"/>
      <c r="F42" s="10"/>
      <c r="G42" s="10"/>
      <c r="H42" s="15"/>
      <c r="I42" s="13"/>
    </row>
    <row r="43" spans="1:9" ht="12.75">
      <c r="A43" s="30" t="s">
        <v>109</v>
      </c>
      <c r="B43" s="10"/>
      <c r="C43" s="14"/>
      <c r="D43" s="15"/>
      <c r="E43" s="16"/>
      <c r="F43" s="10"/>
      <c r="G43" s="10"/>
      <c r="H43" s="15"/>
      <c r="I43" s="13"/>
    </row>
    <row r="44" spans="1:9" ht="12.75">
      <c r="A44" s="31" t="s">
        <v>171</v>
      </c>
      <c r="B44" s="10"/>
      <c r="C44" s="14"/>
      <c r="D44" s="10"/>
      <c r="E44" s="16"/>
      <c r="F44" s="10"/>
      <c r="G44" s="10"/>
      <c r="H44" s="10"/>
      <c r="I44" s="13"/>
    </row>
    <row r="45" spans="1:9" ht="12.75">
      <c r="A45" s="13"/>
      <c r="B45" s="10"/>
      <c r="C45" s="14"/>
      <c r="D45" s="15"/>
      <c r="E45" s="16"/>
      <c r="F45" s="10"/>
      <c r="G45" s="10"/>
      <c r="H45" s="15"/>
      <c r="I45" s="13"/>
    </row>
    <row r="46" spans="1:9" ht="12.75">
      <c r="A46" s="13"/>
      <c r="B46" s="10"/>
      <c r="C46" s="14"/>
      <c r="D46" s="15"/>
      <c r="E46" s="16"/>
      <c r="F46" s="10"/>
      <c r="G46" s="10"/>
      <c r="H46" s="11"/>
      <c r="I46" s="13"/>
    </row>
    <row r="47" spans="1:9" ht="12.75">
      <c r="A47" s="13"/>
      <c r="B47" s="10"/>
      <c r="C47" s="14"/>
      <c r="D47" s="15"/>
      <c r="E47" s="16"/>
      <c r="F47" s="10"/>
      <c r="G47" s="10"/>
      <c r="H47" s="15"/>
      <c r="I47" s="13"/>
    </row>
    <row r="154" ht="12.75">
      <c r="H154" s="1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42">
      <selection activeCell="B64" sqref="B64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4"/>
      <c r="C1" s="15"/>
      <c r="D1" s="16"/>
      <c r="E1" s="10"/>
      <c r="F1" s="10"/>
      <c r="G1" s="15"/>
      <c r="H1" s="13"/>
    </row>
    <row r="2" spans="1:8" ht="12.75">
      <c r="A2" s="2" t="s">
        <v>1</v>
      </c>
      <c r="B2" s="14"/>
      <c r="C2" s="10"/>
      <c r="D2" s="16"/>
      <c r="E2" s="10"/>
      <c r="F2" s="10"/>
      <c r="G2" s="10"/>
      <c r="H2" s="13"/>
    </row>
    <row r="3" spans="1:8" ht="12.75">
      <c r="A3" s="2" t="s">
        <v>2</v>
      </c>
      <c r="B3" s="14"/>
      <c r="C3" s="15"/>
      <c r="D3" s="16"/>
      <c r="E3" s="10"/>
      <c r="F3" s="10"/>
      <c r="G3" s="15"/>
      <c r="H3" s="13"/>
    </row>
    <row r="4" spans="1:8" ht="12.75">
      <c r="A4" s="13"/>
      <c r="B4" s="14"/>
      <c r="C4" s="15"/>
      <c r="D4" s="16"/>
      <c r="E4" s="10"/>
      <c r="F4" s="10"/>
      <c r="G4" s="15"/>
      <c r="H4" s="13"/>
    </row>
    <row r="5" spans="1:8" ht="12.75">
      <c r="A5" s="29" t="s">
        <v>105</v>
      </c>
      <c r="B5" s="14"/>
      <c r="C5" s="15"/>
      <c r="D5" s="16"/>
      <c r="E5" s="10"/>
      <c r="F5" s="10"/>
      <c r="G5" s="15"/>
      <c r="H5" s="13"/>
    </row>
    <row r="6" spans="1:8" ht="12.75">
      <c r="A6" s="29" t="s">
        <v>270</v>
      </c>
      <c r="B6" s="14"/>
      <c r="C6" s="15"/>
      <c r="D6" s="16"/>
      <c r="E6" s="10"/>
      <c r="F6" s="10"/>
      <c r="G6" s="15"/>
      <c r="H6" s="13"/>
    </row>
    <row r="7" spans="1:8" ht="12.75">
      <c r="A7" s="13"/>
      <c r="B7" s="14"/>
      <c r="C7" s="15"/>
      <c r="D7" s="16"/>
      <c r="E7" s="10"/>
      <c r="F7" s="10"/>
      <c r="G7" s="15"/>
      <c r="H7" s="13"/>
    </row>
    <row r="8" spans="1:8" ht="12.75">
      <c r="A8" s="13"/>
      <c r="B8" s="7" t="s">
        <v>82</v>
      </c>
      <c r="C8" s="8"/>
      <c r="D8" s="7" t="s">
        <v>82</v>
      </c>
      <c r="F8" s="10"/>
      <c r="G8" s="15"/>
      <c r="H8" s="13"/>
    </row>
    <row r="9" spans="1:8" ht="12.75">
      <c r="A9" s="13"/>
      <c r="B9" s="42" t="s">
        <v>269</v>
      </c>
      <c r="C9" s="8"/>
      <c r="D9" s="42" t="s">
        <v>201</v>
      </c>
      <c r="F9" s="10"/>
      <c r="G9" s="18"/>
      <c r="H9" s="13"/>
    </row>
    <row r="10" spans="1:8" ht="12.75">
      <c r="A10" s="13"/>
      <c r="B10" s="42"/>
      <c r="C10" s="8"/>
      <c r="D10" s="9" t="s">
        <v>202</v>
      </c>
      <c r="F10" s="10"/>
      <c r="G10" s="18"/>
      <c r="H10" s="13"/>
    </row>
    <row r="11" spans="1:8" ht="12.75">
      <c r="A11" s="13"/>
      <c r="B11" s="42"/>
      <c r="C11" s="8"/>
      <c r="D11" s="9"/>
      <c r="F11" s="10"/>
      <c r="G11" s="18"/>
      <c r="H11" s="13"/>
    </row>
    <row r="12" spans="1:8" ht="12.75">
      <c r="A12" s="13"/>
      <c r="B12" s="7" t="s">
        <v>3</v>
      </c>
      <c r="C12" s="8"/>
      <c r="D12" s="7" t="s">
        <v>3</v>
      </c>
      <c r="F12" s="13"/>
      <c r="G12" s="20"/>
      <c r="H12" s="13"/>
    </row>
    <row r="13" spans="1:8" ht="12.75">
      <c r="A13" s="13"/>
      <c r="B13" s="19"/>
      <c r="C13" s="17"/>
      <c r="D13" s="13"/>
      <c r="F13" s="13"/>
      <c r="G13" s="20"/>
      <c r="H13" s="13"/>
    </row>
    <row r="14" spans="1:8" ht="12.75">
      <c r="A14" s="13" t="s">
        <v>11</v>
      </c>
      <c r="B14" s="53">
        <v>128588</v>
      </c>
      <c r="C14" s="52"/>
      <c r="D14" s="53">
        <v>135773</v>
      </c>
      <c r="F14" s="13"/>
      <c r="G14" s="20"/>
      <c r="H14" s="13"/>
    </row>
    <row r="15" spans="1:8" ht="12.75">
      <c r="A15" s="13"/>
      <c r="B15" s="53"/>
      <c r="C15" s="52"/>
      <c r="D15" s="53"/>
      <c r="F15" s="13"/>
      <c r="G15" s="20"/>
      <c r="H15" s="13"/>
    </row>
    <row r="16" spans="1:8" ht="12.75">
      <c r="A16" s="13" t="s">
        <v>117</v>
      </c>
      <c r="B16" s="51">
        <v>211078</v>
      </c>
      <c r="C16" s="52"/>
      <c r="D16" s="51">
        <v>338359</v>
      </c>
      <c r="F16" s="13"/>
      <c r="G16" s="21"/>
      <c r="H16" s="13"/>
    </row>
    <row r="17" spans="1:8" ht="12.75">
      <c r="A17" s="13"/>
      <c r="B17" s="54"/>
      <c r="C17" s="52"/>
      <c r="D17" s="54"/>
      <c r="F17" s="13"/>
      <c r="G17" s="22"/>
      <c r="H17" s="13"/>
    </row>
    <row r="18" spans="1:8" ht="12.75">
      <c r="A18" s="13" t="s">
        <v>83</v>
      </c>
      <c r="B18" s="51">
        <v>72082</v>
      </c>
      <c r="C18" s="52"/>
      <c r="D18" s="51">
        <v>72082</v>
      </c>
      <c r="F18" s="13"/>
      <c r="G18" s="22"/>
      <c r="H18" s="13"/>
    </row>
    <row r="19" spans="1:8" ht="12.75">
      <c r="A19" s="13"/>
      <c r="B19" s="54"/>
      <c r="C19" s="52"/>
      <c r="D19" s="54"/>
      <c r="F19" s="13"/>
      <c r="G19" s="22"/>
      <c r="H19" s="13"/>
    </row>
    <row r="20" spans="1:8" ht="12.75">
      <c r="A20" s="13" t="s">
        <v>292</v>
      </c>
      <c r="B20" s="54">
        <v>5217</v>
      </c>
      <c r="C20" s="52"/>
      <c r="D20" s="54">
        <v>5313</v>
      </c>
      <c r="F20" s="13"/>
      <c r="G20" s="22"/>
      <c r="H20" s="13"/>
    </row>
    <row r="21" spans="1:8" ht="12.75">
      <c r="A21" s="13"/>
      <c r="B21" s="54"/>
      <c r="C21" s="52"/>
      <c r="D21" s="54"/>
      <c r="F21" s="13"/>
      <c r="G21" s="22"/>
      <c r="H21" s="13"/>
    </row>
    <row r="22" spans="1:8" ht="12.75">
      <c r="A22" s="13" t="s">
        <v>203</v>
      </c>
      <c r="B22" s="54">
        <v>-4562</v>
      </c>
      <c r="C22" s="52"/>
      <c r="D22" s="54">
        <v>-7619</v>
      </c>
      <c r="F22" s="13"/>
      <c r="G22" s="22"/>
      <c r="H22" s="13"/>
    </row>
    <row r="23" spans="1:8" ht="12.75">
      <c r="A23" s="13"/>
      <c r="B23" s="54"/>
      <c r="C23" s="52"/>
      <c r="D23" s="54"/>
      <c r="F23" s="13"/>
      <c r="G23" s="22"/>
      <c r="H23" s="13"/>
    </row>
    <row r="24" spans="1:8" ht="12.75">
      <c r="A24" s="13" t="s">
        <v>12</v>
      </c>
      <c r="B24" s="53">
        <v>0</v>
      </c>
      <c r="C24" s="52"/>
      <c r="D24" s="53">
        <v>315</v>
      </c>
      <c r="F24" s="13"/>
      <c r="G24" s="20"/>
      <c r="H24" s="13"/>
    </row>
    <row r="25" spans="1:8" ht="12.75">
      <c r="A25" s="13"/>
      <c r="B25" s="53"/>
      <c r="C25" s="52"/>
      <c r="D25" s="53"/>
      <c r="F25" s="13"/>
      <c r="G25" s="20"/>
      <c r="H25" s="13"/>
    </row>
    <row r="26" spans="1:8" ht="12.75">
      <c r="A26" s="13" t="s">
        <v>84</v>
      </c>
      <c r="B26" s="53">
        <v>56225</v>
      </c>
      <c r="C26" s="52"/>
      <c r="D26" s="53">
        <v>55340</v>
      </c>
      <c r="F26" s="13"/>
      <c r="G26" s="20"/>
      <c r="H26" s="13"/>
    </row>
    <row r="27" spans="1:8" ht="12.75">
      <c r="A27" s="13"/>
      <c r="B27" s="55"/>
      <c r="C27" s="52"/>
      <c r="D27" s="55"/>
      <c r="F27" s="13"/>
      <c r="G27" s="20"/>
      <c r="H27" s="13"/>
    </row>
    <row r="28" spans="1:8" ht="12.75">
      <c r="A28" s="13" t="s">
        <v>13</v>
      </c>
      <c r="B28" s="55"/>
      <c r="C28" s="52"/>
      <c r="D28" s="55"/>
      <c r="F28" s="13"/>
      <c r="G28" s="20"/>
      <c r="H28" s="13"/>
    </row>
    <row r="29" spans="1:8" ht="12.75">
      <c r="A29" s="26" t="s">
        <v>14</v>
      </c>
      <c r="B29" s="56">
        <v>220807</v>
      </c>
      <c r="C29" s="52"/>
      <c r="D29" s="56">
        <v>218877</v>
      </c>
      <c r="F29" s="23"/>
      <c r="G29" s="24"/>
      <c r="H29" s="13"/>
    </row>
    <row r="30" spans="1:4" ht="12.75">
      <c r="A30" s="26" t="s">
        <v>15</v>
      </c>
      <c r="B30" s="57">
        <v>81136</v>
      </c>
      <c r="C30" s="58"/>
      <c r="D30" s="57">
        <v>98915</v>
      </c>
    </row>
    <row r="31" spans="1:4" ht="12.75">
      <c r="A31" s="25" t="s">
        <v>85</v>
      </c>
      <c r="B31" s="57">
        <v>2797</v>
      </c>
      <c r="C31" s="58"/>
      <c r="D31" s="57">
        <v>2445</v>
      </c>
    </row>
    <row r="32" spans="1:4" ht="12.75">
      <c r="A32" s="26" t="s">
        <v>16</v>
      </c>
      <c r="B32" s="59">
        <v>26075</v>
      </c>
      <c r="C32" s="58"/>
      <c r="D32" s="59">
        <v>51051</v>
      </c>
    </row>
    <row r="33" spans="2:4" ht="12.75">
      <c r="B33" s="60">
        <f>SUM(B29:B32)</f>
        <v>330815</v>
      </c>
      <c r="C33" s="58"/>
      <c r="D33" s="60">
        <f>SUM(D29:D32)</f>
        <v>371288</v>
      </c>
    </row>
    <row r="34" spans="1:4" ht="12.75">
      <c r="A34" s="25" t="s">
        <v>17</v>
      </c>
      <c r="B34" s="61"/>
      <c r="C34" s="58"/>
      <c r="D34" s="61"/>
    </row>
    <row r="35" spans="1:4" ht="12.75">
      <c r="A35" s="26" t="s">
        <v>18</v>
      </c>
      <c r="B35" s="62">
        <v>120289</v>
      </c>
      <c r="C35" s="58"/>
      <c r="D35" s="62">
        <v>35656</v>
      </c>
    </row>
    <row r="36" spans="1:4" ht="12.75">
      <c r="A36" s="26" t="s">
        <v>19</v>
      </c>
      <c r="B36" s="62">
        <v>157145</v>
      </c>
      <c r="C36" s="58"/>
      <c r="D36" s="62">
        <v>193606</v>
      </c>
    </row>
    <row r="37" spans="2:4" ht="12.75">
      <c r="B37" s="60">
        <f>SUM(B35:B36)</f>
        <v>277434</v>
      </c>
      <c r="C37" s="58"/>
      <c r="D37" s="60">
        <f>SUM(D35:D36)</f>
        <v>229262</v>
      </c>
    </row>
    <row r="38" spans="2:4" ht="12.75">
      <c r="B38" s="58"/>
      <c r="C38" s="58"/>
      <c r="D38" s="58"/>
    </row>
    <row r="39" spans="1:4" ht="12.75">
      <c r="A39" s="25" t="s">
        <v>153</v>
      </c>
      <c r="B39" s="58">
        <f>+B33-B37</f>
        <v>53381</v>
      </c>
      <c r="C39" s="58"/>
      <c r="D39" s="58">
        <f>+D33-D37</f>
        <v>142026</v>
      </c>
    </row>
    <row r="40" spans="2:4" ht="12.75">
      <c r="B40" s="58"/>
      <c r="C40" s="58"/>
      <c r="D40" s="58"/>
    </row>
    <row r="41" spans="2:4" ht="13.5" thickBot="1">
      <c r="B41" s="63">
        <f>SUM(B14:B26)+B39</f>
        <v>522009</v>
      </c>
      <c r="C41" s="58"/>
      <c r="D41" s="63">
        <f>SUM(D14:D26)+D39</f>
        <v>741589</v>
      </c>
    </row>
    <row r="42" spans="2:4" ht="12.75">
      <c r="B42" s="58"/>
      <c r="C42" s="58"/>
      <c r="D42" s="58"/>
    </row>
    <row r="43" spans="2:4" ht="12.75">
      <c r="B43" s="58"/>
      <c r="C43" s="58"/>
      <c r="D43" s="58"/>
    </row>
    <row r="44" spans="1:4" ht="12.75">
      <c r="A44" t="s">
        <v>20</v>
      </c>
      <c r="B44" s="58">
        <v>320343</v>
      </c>
      <c r="C44" s="58"/>
      <c r="D44" s="58">
        <v>320343</v>
      </c>
    </row>
    <row r="45" spans="2:4" ht="12.75">
      <c r="B45" s="58"/>
      <c r="C45" s="58"/>
      <c r="D45" s="58"/>
    </row>
    <row r="46" spans="1:4" ht="12.75">
      <c r="A46" t="s">
        <v>21</v>
      </c>
      <c r="B46" s="58">
        <v>-11820</v>
      </c>
      <c r="C46" s="58"/>
      <c r="D46" s="58">
        <v>212737</v>
      </c>
    </row>
    <row r="47" spans="2:4" ht="12.75">
      <c r="B47" s="64"/>
      <c r="C47" s="58"/>
      <c r="D47" s="64"/>
    </row>
    <row r="48" spans="2:4" ht="12.75">
      <c r="B48" s="58">
        <f>+B44+B46</f>
        <v>308523</v>
      </c>
      <c r="C48" s="58"/>
      <c r="D48" s="58">
        <f>+D44+D46</f>
        <v>533080</v>
      </c>
    </row>
    <row r="49" spans="2:4" ht="12.75">
      <c r="B49" s="58"/>
      <c r="C49" s="58"/>
      <c r="D49" s="58"/>
    </row>
    <row r="50" spans="1:4" ht="12.75">
      <c r="A50" s="27" t="s">
        <v>284</v>
      </c>
      <c r="B50" s="58">
        <v>-847</v>
      </c>
      <c r="C50" s="58"/>
      <c r="D50" s="58">
        <v>-659</v>
      </c>
    </row>
    <row r="51" spans="2:4" ht="12.75">
      <c r="B51" s="64"/>
      <c r="C51" s="58"/>
      <c r="D51" s="64"/>
    </row>
    <row r="52" spans="1:4" ht="12.75">
      <c r="A52" t="s">
        <v>22</v>
      </c>
      <c r="B52" s="58">
        <f>+B48+B50</f>
        <v>307676</v>
      </c>
      <c r="C52" s="58"/>
      <c r="D52" s="58">
        <f>+D48+D50</f>
        <v>532421</v>
      </c>
    </row>
    <row r="53" spans="2:4" ht="12.75">
      <c r="B53" s="58"/>
      <c r="C53" s="58"/>
      <c r="D53" s="58"/>
    </row>
    <row r="54" spans="1:4" ht="12.75">
      <c r="A54" t="s">
        <v>116</v>
      </c>
      <c r="B54" s="58">
        <v>18082</v>
      </c>
      <c r="C54" s="58"/>
      <c r="D54" s="58">
        <v>17086</v>
      </c>
    </row>
    <row r="55" spans="2:4" ht="12.75">
      <c r="B55" s="58"/>
      <c r="C55" s="58"/>
      <c r="D55" s="58"/>
    </row>
    <row r="56" spans="1:4" ht="12.75">
      <c r="A56" t="s">
        <v>86</v>
      </c>
      <c r="B56" s="58">
        <v>192869</v>
      </c>
      <c r="C56" s="58"/>
      <c r="D56" s="58">
        <v>189207</v>
      </c>
    </row>
    <row r="57" spans="2:4" ht="12.75">
      <c r="B57" s="58"/>
      <c r="C57" s="58"/>
      <c r="D57" s="58"/>
    </row>
    <row r="58" spans="1:4" ht="12.75">
      <c r="A58" t="s">
        <v>87</v>
      </c>
      <c r="B58" s="58">
        <v>496</v>
      </c>
      <c r="C58" s="58"/>
      <c r="D58" s="58">
        <v>251</v>
      </c>
    </row>
    <row r="59" spans="2:4" ht="12.75">
      <c r="B59" s="58"/>
      <c r="C59" s="58"/>
      <c r="D59" s="58"/>
    </row>
    <row r="60" spans="1:4" ht="12.75">
      <c r="A60" t="s">
        <v>88</v>
      </c>
      <c r="B60" s="58">
        <v>2886</v>
      </c>
      <c r="C60" s="58"/>
      <c r="D60" s="58">
        <v>2624</v>
      </c>
    </row>
    <row r="61" spans="2:4" ht="12.75">
      <c r="B61" s="58"/>
      <c r="C61" s="58"/>
      <c r="D61" s="58"/>
    </row>
    <row r="62" spans="2:4" ht="13.5" thickBot="1">
      <c r="B62" s="63">
        <f>SUM(B52:B60)</f>
        <v>522009</v>
      </c>
      <c r="C62" s="58"/>
      <c r="D62" s="63">
        <f>SUM(D52:D60)</f>
        <v>741589</v>
      </c>
    </row>
    <row r="63" spans="2:4" ht="12.75">
      <c r="B63" s="58"/>
      <c r="C63" s="58"/>
      <c r="D63" s="58"/>
    </row>
    <row r="64" spans="1:4" ht="13.5" thickBot="1">
      <c r="A64" t="s">
        <v>267</v>
      </c>
      <c r="B64" s="111">
        <f>+(B52+B54)/(B44-1096)</f>
        <v>1.0203948666706344</v>
      </c>
      <c r="C64" s="112"/>
      <c r="D64" s="111">
        <f>+(D52+D54)/(D44-842)</f>
        <v>1.7198913305435664</v>
      </c>
    </row>
    <row r="65" spans="2:4" ht="12.75">
      <c r="B65" s="58"/>
      <c r="C65" s="58"/>
      <c r="D65" s="58"/>
    </row>
    <row r="67" ht="12.75">
      <c r="A67" s="30" t="s">
        <v>113</v>
      </c>
    </row>
    <row r="68" ht="12.75">
      <c r="A68" s="31" t="s">
        <v>172</v>
      </c>
    </row>
    <row r="69" spans="5:6" ht="12.75">
      <c r="E69" s="11"/>
      <c r="F69" s="1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4">
      <selection activeCell="B37" sqref="B37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2" t="s">
        <v>106</v>
      </c>
    </row>
    <row r="6" ht="12.75">
      <c r="A6" s="12" t="s">
        <v>268</v>
      </c>
    </row>
    <row r="8" spans="2:12" ht="12.75">
      <c r="B8" s="35"/>
      <c r="C8" s="35"/>
      <c r="D8" s="37" t="s">
        <v>193</v>
      </c>
      <c r="E8" s="32"/>
      <c r="F8" s="32"/>
      <c r="G8" s="32"/>
      <c r="H8" s="32"/>
      <c r="I8" s="32"/>
      <c r="J8" s="7" t="s">
        <v>90</v>
      </c>
      <c r="K8" s="32"/>
      <c r="L8" s="32"/>
    </row>
    <row r="9" spans="2:12" ht="12.75">
      <c r="B9" s="32" t="s">
        <v>34</v>
      </c>
      <c r="C9" s="32"/>
      <c r="D9" s="32" t="s">
        <v>34</v>
      </c>
      <c r="E9" s="32"/>
      <c r="F9" s="32" t="s">
        <v>35</v>
      </c>
      <c r="G9" s="32"/>
      <c r="H9" s="32" t="s">
        <v>91</v>
      </c>
      <c r="I9" s="32"/>
      <c r="J9" s="32" t="s">
        <v>37</v>
      </c>
      <c r="K9" s="32"/>
      <c r="L9" s="32"/>
    </row>
    <row r="10" spans="2:12" ht="12.75">
      <c r="B10" s="32" t="s">
        <v>35</v>
      </c>
      <c r="C10" s="32"/>
      <c r="D10" s="32" t="s">
        <v>89</v>
      </c>
      <c r="E10" s="32"/>
      <c r="F10" s="32" t="s">
        <v>36</v>
      </c>
      <c r="G10" s="32"/>
      <c r="H10" s="32" t="s">
        <v>36</v>
      </c>
      <c r="I10" s="32"/>
      <c r="J10" s="32" t="s">
        <v>38</v>
      </c>
      <c r="K10" s="32"/>
      <c r="L10" s="32" t="s">
        <v>39</v>
      </c>
    </row>
    <row r="11" spans="2:12" ht="12.75">
      <c r="B11" s="7" t="s">
        <v>3</v>
      </c>
      <c r="C11" s="1"/>
      <c r="D11" s="7" t="s">
        <v>3</v>
      </c>
      <c r="E11" s="1"/>
      <c r="F11" s="7" t="s">
        <v>3</v>
      </c>
      <c r="G11" s="7"/>
      <c r="H11" s="7" t="s">
        <v>3</v>
      </c>
      <c r="I11" s="1"/>
      <c r="J11" s="7" t="s">
        <v>3</v>
      </c>
      <c r="K11" s="1"/>
      <c r="L11" s="7" t="s">
        <v>3</v>
      </c>
    </row>
    <row r="13" ht="12.75">
      <c r="A13" t="s">
        <v>186</v>
      </c>
    </row>
    <row r="14" spans="1:12" ht="12.75">
      <c r="A14" s="27" t="s">
        <v>187</v>
      </c>
      <c r="B14" s="58">
        <v>320343</v>
      </c>
      <c r="C14" s="58"/>
      <c r="D14" s="58">
        <v>244792</v>
      </c>
      <c r="E14" s="58"/>
      <c r="F14" s="58">
        <v>24872</v>
      </c>
      <c r="G14" s="58"/>
      <c r="H14" s="58">
        <v>-8</v>
      </c>
      <c r="I14" s="58"/>
      <c r="J14" s="58">
        <v>-1945</v>
      </c>
      <c r="K14" s="58"/>
      <c r="L14" s="58">
        <f>SUM(B14:J14)</f>
        <v>588054</v>
      </c>
    </row>
    <row r="15" spans="2:12" ht="12.7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2.75">
      <c r="A16" s="27" t="s">
        <v>188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27" t="s">
        <v>189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2.75">
      <c r="A18" s="27" t="s">
        <v>190</v>
      </c>
      <c r="B18" s="58">
        <v>0</v>
      </c>
      <c r="C18" s="58"/>
      <c r="D18" s="58">
        <v>0</v>
      </c>
      <c r="E18" s="58"/>
      <c r="F18" s="58">
        <v>0</v>
      </c>
      <c r="G18" s="58"/>
      <c r="H18" s="58">
        <v>0</v>
      </c>
      <c r="I18" s="58"/>
      <c r="J18" s="58">
        <v>-47522</v>
      </c>
      <c r="K18" s="58"/>
      <c r="L18" s="58">
        <f>SUM(B18:J18)</f>
        <v>-47522</v>
      </c>
    </row>
    <row r="19" spans="1:12" ht="12.75">
      <c r="A19" s="27" t="s">
        <v>194</v>
      </c>
      <c r="B19" s="58">
        <v>0</v>
      </c>
      <c r="C19" s="58"/>
      <c r="D19" s="58">
        <v>0</v>
      </c>
      <c r="E19" s="58"/>
      <c r="F19" s="58">
        <v>0</v>
      </c>
      <c r="G19" s="58"/>
      <c r="H19" s="58">
        <v>0</v>
      </c>
      <c r="I19" s="58"/>
      <c r="J19" s="58">
        <v>-4989</v>
      </c>
      <c r="K19" s="58"/>
      <c r="L19" s="58">
        <f>SUM(B19:J19)</f>
        <v>-4989</v>
      </c>
    </row>
    <row r="20" spans="1:12" ht="12.75">
      <c r="A20" s="27" t="s">
        <v>224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2.75">
      <c r="A21" s="27" t="s">
        <v>228</v>
      </c>
      <c r="B21" s="64">
        <v>0</v>
      </c>
      <c r="C21" s="58"/>
      <c r="D21" s="64">
        <v>0</v>
      </c>
      <c r="E21" s="58"/>
      <c r="F21" s="64">
        <v>0</v>
      </c>
      <c r="G21" s="58"/>
      <c r="H21" s="64">
        <v>0</v>
      </c>
      <c r="I21" s="58"/>
      <c r="J21" s="64">
        <v>-2463</v>
      </c>
      <c r="K21" s="58"/>
      <c r="L21" s="64">
        <f>SUM(B21:J21)</f>
        <v>-2463</v>
      </c>
    </row>
    <row r="22" spans="1:12" ht="12.75">
      <c r="A22" s="27" t="s">
        <v>191</v>
      </c>
      <c r="B22" s="58">
        <f>SUM(B14:B21)</f>
        <v>320343</v>
      </c>
      <c r="C22" s="58"/>
      <c r="D22" s="58">
        <f>SUM(D14:D21)</f>
        <v>244792</v>
      </c>
      <c r="E22" s="58"/>
      <c r="F22" s="58">
        <f>SUM(F14:F21)</f>
        <v>24872</v>
      </c>
      <c r="G22" s="58"/>
      <c r="H22" s="58">
        <f>SUM(H14:H21)</f>
        <v>-8</v>
      </c>
      <c r="I22" s="58"/>
      <c r="J22" s="58">
        <f>SUM(J14:J21)</f>
        <v>-56919</v>
      </c>
      <c r="K22" s="58"/>
      <c r="L22" s="58">
        <f>SUM(L14:L21)</f>
        <v>533080</v>
      </c>
    </row>
    <row r="23" spans="2:12" ht="12.7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2.75">
      <c r="A24" t="s">
        <v>285</v>
      </c>
      <c r="B24" s="58">
        <v>0</v>
      </c>
      <c r="C24" s="58"/>
      <c r="D24" s="58">
        <v>0</v>
      </c>
      <c r="E24" s="58"/>
      <c r="F24" s="58">
        <v>0</v>
      </c>
      <c r="G24" s="58"/>
      <c r="H24" s="58">
        <v>-210</v>
      </c>
      <c r="I24" s="58"/>
      <c r="J24" s="58">
        <v>0</v>
      </c>
      <c r="K24" s="58"/>
      <c r="L24" s="65">
        <f>SUM(B24:J24)</f>
        <v>-210</v>
      </c>
    </row>
    <row r="25" spans="2:12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2.75">
      <c r="A26" t="s">
        <v>195</v>
      </c>
      <c r="B26" s="65">
        <v>0</v>
      </c>
      <c r="C26" s="65"/>
      <c r="D26" s="65">
        <v>0</v>
      </c>
      <c r="E26" s="65"/>
      <c r="F26" s="65">
        <v>0</v>
      </c>
      <c r="G26" s="65"/>
      <c r="H26" s="65">
        <v>0</v>
      </c>
      <c r="I26" s="65"/>
      <c r="J26" s="65">
        <f>+income!F33</f>
        <v>-218596</v>
      </c>
      <c r="K26" s="65"/>
      <c r="L26" s="65">
        <f>SUM(B26:J26)</f>
        <v>-218596</v>
      </c>
    </row>
    <row r="27" spans="2:12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2.75">
      <c r="A28" s="27" t="s">
        <v>234</v>
      </c>
      <c r="B28" s="65">
        <v>0</v>
      </c>
      <c r="C28" s="65"/>
      <c r="D28" s="65">
        <v>0</v>
      </c>
      <c r="E28" s="65"/>
      <c r="F28" s="65">
        <v>0</v>
      </c>
      <c r="G28" s="65"/>
      <c r="H28" s="65">
        <v>0</v>
      </c>
      <c r="I28" s="65"/>
      <c r="J28" s="65">
        <v>-5751</v>
      </c>
      <c r="K28" s="65"/>
      <c r="L28" s="65">
        <f>SUM(B28:J28)</f>
        <v>-5751</v>
      </c>
    </row>
    <row r="29" spans="1:12" ht="12.75">
      <c r="A29" s="27" t="s">
        <v>231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2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t="s">
        <v>271</v>
      </c>
      <c r="B31" s="66">
        <f>SUM(B22:B30)</f>
        <v>320343</v>
      </c>
      <c r="C31" s="58"/>
      <c r="D31" s="66">
        <f>SUM(D22:D30)</f>
        <v>244792</v>
      </c>
      <c r="E31" s="58"/>
      <c r="F31" s="66">
        <f>SUM(F22:F30)</f>
        <v>24872</v>
      </c>
      <c r="G31" s="67"/>
      <c r="H31" s="66">
        <f>SUM(H22:H30)</f>
        <v>-218</v>
      </c>
      <c r="I31" s="67"/>
      <c r="J31" s="66">
        <f>SUM(J22:J30)</f>
        <v>-281266</v>
      </c>
      <c r="K31" s="58"/>
      <c r="L31" s="66">
        <f>SUM(L22:L30)</f>
        <v>308523</v>
      </c>
    </row>
    <row r="32" spans="2:12" ht="12.7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2:12" ht="12.7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t="s">
        <v>245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12.75">
      <c r="A35" s="27" t="s">
        <v>187</v>
      </c>
      <c r="B35" s="58">
        <v>320343</v>
      </c>
      <c r="C35" s="58"/>
      <c r="D35" s="58">
        <v>244792</v>
      </c>
      <c r="E35" s="58"/>
      <c r="F35" s="58">
        <v>24919</v>
      </c>
      <c r="G35" s="58"/>
      <c r="H35" s="58">
        <v>-8</v>
      </c>
      <c r="I35" s="58"/>
      <c r="J35" s="58">
        <v>17440</v>
      </c>
      <c r="K35" s="58"/>
      <c r="L35" s="65">
        <f>SUM(B35:J35)</f>
        <v>607486</v>
      </c>
    </row>
    <row r="36" spans="2:12" ht="12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2.75">
      <c r="A37" s="27" t="s">
        <v>188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2.75">
      <c r="A38" s="27" t="s">
        <v>189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2.75">
      <c r="A39" s="27" t="s">
        <v>190</v>
      </c>
      <c r="B39" s="58">
        <v>0</v>
      </c>
      <c r="C39" s="58"/>
      <c r="D39" s="58">
        <v>0</v>
      </c>
      <c r="E39" s="58"/>
      <c r="F39" s="58">
        <v>0</v>
      </c>
      <c r="G39" s="58"/>
      <c r="H39" s="58">
        <v>0</v>
      </c>
      <c r="I39" s="58"/>
      <c r="J39" s="58">
        <v>-47522</v>
      </c>
      <c r="K39" s="58"/>
      <c r="L39" s="58">
        <f>SUM(B39:J39)</f>
        <v>-47522</v>
      </c>
    </row>
    <row r="40" spans="1:12" ht="12.75">
      <c r="A40" s="27" t="s">
        <v>194</v>
      </c>
      <c r="B40" s="58">
        <v>0</v>
      </c>
      <c r="C40" s="58"/>
      <c r="D40" s="58">
        <v>0</v>
      </c>
      <c r="E40" s="58"/>
      <c r="F40" s="58">
        <v>0</v>
      </c>
      <c r="G40" s="58"/>
      <c r="H40" s="58">
        <v>0</v>
      </c>
      <c r="I40" s="58"/>
      <c r="J40" s="58">
        <v>-4989</v>
      </c>
      <c r="K40" s="58"/>
      <c r="L40" s="58">
        <f>SUM(B40:J40)</f>
        <v>-4989</v>
      </c>
    </row>
    <row r="41" spans="1:12" ht="12.75">
      <c r="A41" s="27" t="s">
        <v>224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2.75">
      <c r="A42" s="27" t="s">
        <v>228</v>
      </c>
      <c r="B42" s="64">
        <v>0</v>
      </c>
      <c r="C42" s="58"/>
      <c r="D42" s="64">
        <v>0</v>
      </c>
      <c r="E42" s="58"/>
      <c r="F42" s="64">
        <v>0</v>
      </c>
      <c r="G42" s="58"/>
      <c r="H42" s="64">
        <v>0</v>
      </c>
      <c r="I42" s="58"/>
      <c r="J42" s="64">
        <v>-2463</v>
      </c>
      <c r="K42" s="58"/>
      <c r="L42" s="64">
        <f>SUM(B42:J42)</f>
        <v>-2463</v>
      </c>
    </row>
    <row r="43" spans="1:12" ht="12.75">
      <c r="A43" s="27" t="s">
        <v>191</v>
      </c>
      <c r="B43" s="58">
        <f>SUM(B35:B42)</f>
        <v>320343</v>
      </c>
      <c r="C43" s="58"/>
      <c r="D43" s="58">
        <f>SUM(D35:D42)</f>
        <v>244792</v>
      </c>
      <c r="E43" s="58"/>
      <c r="F43" s="58">
        <f>SUM(F35:F42)</f>
        <v>24919</v>
      </c>
      <c r="G43" s="58"/>
      <c r="H43" s="58">
        <f>SUM(H35:H42)</f>
        <v>-8</v>
      </c>
      <c r="I43" s="58"/>
      <c r="J43" s="58">
        <f>SUM(J35:J42)</f>
        <v>-37534</v>
      </c>
      <c r="K43" s="58"/>
      <c r="L43" s="58">
        <f>SUM(L35:L42)</f>
        <v>552512</v>
      </c>
    </row>
    <row r="44" spans="1:12" ht="12.75">
      <c r="A44" s="2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2.75">
      <c r="A45" t="s">
        <v>246</v>
      </c>
      <c r="B45" s="58">
        <v>0</v>
      </c>
      <c r="C45" s="58"/>
      <c r="D45" s="58">
        <v>0</v>
      </c>
      <c r="E45" s="58"/>
      <c r="F45" s="58">
        <v>-47</v>
      </c>
      <c r="G45" s="58"/>
      <c r="H45" s="58">
        <v>0</v>
      </c>
      <c r="I45" s="58"/>
      <c r="J45" s="58">
        <v>47</v>
      </c>
      <c r="K45" s="58"/>
      <c r="L45" s="65">
        <f>SUM(B45:J45)</f>
        <v>0</v>
      </c>
    </row>
    <row r="46" spans="1:12" ht="12.75">
      <c r="A46" s="2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2.75">
      <c r="A47" t="s">
        <v>272</v>
      </c>
      <c r="B47" s="65">
        <v>0</v>
      </c>
      <c r="C47" s="65"/>
      <c r="D47" s="65">
        <v>0</v>
      </c>
      <c r="E47" s="65"/>
      <c r="F47" s="65">
        <v>0</v>
      </c>
      <c r="G47" s="65"/>
      <c r="H47" s="65">
        <v>0</v>
      </c>
      <c r="I47" s="65"/>
      <c r="J47" s="65">
        <v>26826</v>
      </c>
      <c r="K47" s="65"/>
      <c r="L47" s="65">
        <f>SUM(B47:J47)</f>
        <v>26826</v>
      </c>
    </row>
    <row r="48" spans="2:12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t="s">
        <v>196</v>
      </c>
      <c r="B49" s="65">
        <v>0</v>
      </c>
      <c r="C49" s="65"/>
      <c r="D49" s="65">
        <v>0</v>
      </c>
      <c r="E49" s="65"/>
      <c r="F49" s="65">
        <v>0</v>
      </c>
      <c r="G49" s="65"/>
      <c r="H49" s="65">
        <v>0</v>
      </c>
      <c r="I49" s="65"/>
      <c r="J49" s="65">
        <v>-43958</v>
      </c>
      <c r="K49" s="65"/>
      <c r="L49" s="65">
        <f>SUM(B49:J49)</f>
        <v>-43958</v>
      </c>
    </row>
    <row r="50" spans="1:12" ht="12.75">
      <c r="A50" s="27" t="s">
        <v>197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27" t="s">
        <v>198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27" t="s">
        <v>230</v>
      </c>
      <c r="B53" s="65">
        <v>0</v>
      </c>
      <c r="C53" s="65"/>
      <c r="D53" s="65">
        <v>0</v>
      </c>
      <c r="E53" s="65"/>
      <c r="F53" s="65">
        <v>0</v>
      </c>
      <c r="G53" s="65"/>
      <c r="H53" s="65">
        <v>0</v>
      </c>
      <c r="I53" s="65"/>
      <c r="J53" s="65">
        <v>-2300</v>
      </c>
      <c r="K53" s="65"/>
      <c r="L53" s="65">
        <f>SUM(B53:J53)</f>
        <v>-2300</v>
      </c>
    </row>
    <row r="54" spans="1:12" ht="12.75">
      <c r="A54" s="27" t="s">
        <v>232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2:12" ht="12.7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2.75">
      <c r="A56" t="s">
        <v>240</v>
      </c>
      <c r="B56" s="66">
        <f>SUM(B43:B55)</f>
        <v>320343</v>
      </c>
      <c r="C56" s="58"/>
      <c r="D56" s="66">
        <f>SUM(D43:D55)</f>
        <v>244792</v>
      </c>
      <c r="E56" s="58"/>
      <c r="F56" s="66">
        <f>SUM(F43:F55)</f>
        <v>24872</v>
      </c>
      <c r="G56" s="67"/>
      <c r="H56" s="66">
        <f>SUM(H43:H55)</f>
        <v>-8</v>
      </c>
      <c r="I56" s="58"/>
      <c r="J56" s="66">
        <f>SUM(J43:J55)</f>
        <v>-56919</v>
      </c>
      <c r="K56" s="58"/>
      <c r="L56" s="66">
        <f>SUM(L43:L55)</f>
        <v>533080</v>
      </c>
    </row>
    <row r="59" ht="12.75">
      <c r="A59" s="30" t="s">
        <v>110</v>
      </c>
    </row>
    <row r="60" spans="1:10" ht="12.75">
      <c r="A60" s="31" t="s">
        <v>171</v>
      </c>
      <c r="J60" s="11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1">
      <selection activeCell="A17" sqref="A17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3"/>
    </row>
    <row r="5" ht="12.75">
      <c r="A5" s="29" t="s">
        <v>107</v>
      </c>
    </row>
    <row r="6" ht="12.75">
      <c r="A6" s="29" t="s">
        <v>268</v>
      </c>
    </row>
    <row r="8" spans="4:5" ht="12.75">
      <c r="D8" s="7" t="s">
        <v>273</v>
      </c>
      <c r="E8" s="7"/>
    </row>
    <row r="9" spans="4:5" ht="12.75">
      <c r="D9" s="7" t="s">
        <v>23</v>
      </c>
      <c r="E9" s="7"/>
    </row>
    <row r="10" spans="4:5" ht="12.75">
      <c r="D10" s="33" t="s">
        <v>269</v>
      </c>
      <c r="E10" s="33"/>
    </row>
    <row r="11" spans="4:5" ht="12.75">
      <c r="D11" s="34" t="s">
        <v>3</v>
      </c>
      <c r="E11" s="34"/>
    </row>
    <row r="13" spans="1:5" ht="12.75">
      <c r="A13" t="s">
        <v>296</v>
      </c>
      <c r="C13" s="58"/>
      <c r="D13" s="65">
        <f>+income!F25</f>
        <v>-214516</v>
      </c>
      <c r="E13" s="28"/>
    </row>
    <row r="14" spans="3:5" ht="12.75">
      <c r="C14" s="58"/>
      <c r="D14" s="58"/>
      <c r="E14" s="28"/>
    </row>
    <row r="15" spans="1:5" ht="12.75">
      <c r="A15" t="s">
        <v>24</v>
      </c>
      <c r="C15" s="58"/>
      <c r="D15" s="58"/>
      <c r="E15" s="28"/>
    </row>
    <row r="16" spans="1:5" ht="12.75">
      <c r="A16" t="s">
        <v>25</v>
      </c>
      <c r="C16" s="58"/>
      <c r="D16" s="58">
        <v>37075</v>
      </c>
      <c r="E16" s="28"/>
    </row>
    <row r="17" spans="1:5" ht="12.75">
      <c r="A17" t="s">
        <v>26</v>
      </c>
      <c r="C17" s="58"/>
      <c r="D17" s="58">
        <v>116501</v>
      </c>
      <c r="E17" s="28"/>
    </row>
    <row r="18" spans="3:5" ht="12.75">
      <c r="C18" s="58"/>
      <c r="D18" s="64"/>
      <c r="E18" s="28"/>
    </row>
    <row r="19" spans="1:5" ht="12.75">
      <c r="A19" t="s">
        <v>299</v>
      </c>
      <c r="C19" s="58"/>
      <c r="D19" s="45">
        <f>SUM(D13:D17)</f>
        <v>-60940</v>
      </c>
      <c r="E19" s="28"/>
    </row>
    <row r="20" spans="3:5" ht="12.75">
      <c r="C20" s="58"/>
      <c r="D20" s="58"/>
      <c r="E20" s="28"/>
    </row>
    <row r="21" spans="1:5" ht="12.75">
      <c r="A21" t="s">
        <v>27</v>
      </c>
      <c r="C21" s="58"/>
      <c r="D21" s="58"/>
      <c r="E21" s="28"/>
    </row>
    <row r="22" spans="1:5" ht="12.75">
      <c r="A22" t="s">
        <v>28</v>
      </c>
      <c r="C22" s="58"/>
      <c r="D22" s="58">
        <v>-11303</v>
      </c>
      <c r="E22" s="28"/>
    </row>
    <row r="23" spans="1:5" ht="12.75">
      <c r="A23" t="s">
        <v>104</v>
      </c>
      <c r="C23" s="58"/>
      <c r="D23" s="58">
        <v>84270</v>
      </c>
      <c r="E23" s="28"/>
    </row>
    <row r="24" spans="1:5" ht="12.75">
      <c r="A24" s="27" t="s">
        <v>103</v>
      </c>
      <c r="C24" s="58"/>
      <c r="D24" s="58">
        <v>-885</v>
      </c>
      <c r="E24" s="28"/>
    </row>
    <row r="25" spans="1:5" ht="12.75">
      <c r="A25" s="27" t="s">
        <v>102</v>
      </c>
      <c r="C25" s="58"/>
      <c r="D25" s="58">
        <v>-9817</v>
      </c>
      <c r="E25" s="28"/>
    </row>
    <row r="26" spans="3:5" ht="12.75">
      <c r="C26" s="58"/>
      <c r="D26" s="58"/>
      <c r="E26" s="28"/>
    </row>
    <row r="27" spans="1:5" ht="12.75">
      <c r="A27" t="s">
        <v>29</v>
      </c>
      <c r="C27" s="58"/>
      <c r="D27" s="66">
        <f>SUM(D19:D25)</f>
        <v>1325</v>
      </c>
      <c r="E27" s="28"/>
    </row>
    <row r="28" spans="3:5" ht="12.75">
      <c r="C28" s="58"/>
      <c r="D28" s="58"/>
      <c r="E28" s="28"/>
    </row>
    <row r="29" spans="1:5" ht="12.75">
      <c r="A29" t="s">
        <v>30</v>
      </c>
      <c r="C29" s="58"/>
      <c r="D29" s="58"/>
      <c r="E29" s="28"/>
    </row>
    <row r="30" spans="1:5" ht="12.75">
      <c r="A30" s="27" t="s">
        <v>334</v>
      </c>
      <c r="C30" s="58"/>
      <c r="D30" s="58">
        <v>-1347</v>
      </c>
      <c r="E30" s="28"/>
    </row>
    <row r="31" spans="1:5" ht="12.75">
      <c r="A31" s="27" t="s">
        <v>242</v>
      </c>
      <c r="C31" s="58"/>
      <c r="D31" s="58">
        <v>-188</v>
      </c>
      <c r="E31" s="28"/>
    </row>
    <row r="32" spans="1:5" ht="12.75">
      <c r="A32" s="27" t="s">
        <v>241</v>
      </c>
      <c r="C32" s="58"/>
      <c r="D32" s="58">
        <v>0</v>
      </c>
      <c r="E32" s="28"/>
    </row>
    <row r="33" spans="1:5" ht="12.75">
      <c r="A33" s="27" t="s">
        <v>243</v>
      </c>
      <c r="C33" s="58"/>
      <c r="D33" s="58">
        <v>14791</v>
      </c>
      <c r="E33" s="28"/>
    </row>
    <row r="34" spans="1:5" ht="12.75">
      <c r="A34" s="27" t="s">
        <v>244</v>
      </c>
      <c r="C34" s="58"/>
      <c r="D34" s="58">
        <v>-1007</v>
      </c>
      <c r="E34" s="28"/>
    </row>
    <row r="35" spans="1:5" ht="12.75">
      <c r="A35" s="27"/>
      <c r="C35" s="58"/>
      <c r="D35" s="58"/>
      <c r="E35" s="28"/>
    </row>
    <row r="36" spans="3:5" ht="12.75">
      <c r="C36" s="58"/>
      <c r="D36" s="66">
        <f>SUM(D30:D35)</f>
        <v>12249</v>
      </c>
      <c r="E36" s="28"/>
    </row>
    <row r="37" spans="3:5" ht="12.75">
      <c r="C37" s="58"/>
      <c r="D37" s="58"/>
      <c r="E37" s="28"/>
    </row>
    <row r="38" spans="1:5" ht="12.75">
      <c r="A38" t="s">
        <v>31</v>
      </c>
      <c r="C38" s="58"/>
      <c r="D38" s="58"/>
      <c r="E38" s="28"/>
    </row>
    <row r="39" spans="1:5" ht="12.75">
      <c r="A39" t="s">
        <v>32</v>
      </c>
      <c r="C39" s="58"/>
      <c r="D39" s="58">
        <v>-13422</v>
      </c>
      <c r="E39" s="28"/>
    </row>
    <row r="40" spans="1:5" ht="12.75">
      <c r="A40" s="27" t="s">
        <v>233</v>
      </c>
      <c r="C40" s="58"/>
      <c r="D40" s="58">
        <v>-5751</v>
      </c>
      <c r="E40" s="28"/>
    </row>
    <row r="41" spans="3:5" ht="12.75">
      <c r="C41" s="58"/>
      <c r="D41" s="58"/>
      <c r="E41" s="28"/>
    </row>
    <row r="42" spans="3:5" ht="12.75">
      <c r="C42" s="58"/>
      <c r="D42" s="66">
        <f>SUM(D39:D41)</f>
        <v>-19173</v>
      </c>
      <c r="E42" s="28"/>
    </row>
    <row r="43" spans="3:5" ht="12.75">
      <c r="C43" s="58"/>
      <c r="D43" s="58"/>
      <c r="E43" s="28"/>
    </row>
    <row r="44" spans="1:5" ht="12.75">
      <c r="A44" t="s">
        <v>33</v>
      </c>
      <c r="C44" s="58"/>
      <c r="D44" s="58">
        <f>+D27+D36+D42</f>
        <v>-5599</v>
      </c>
      <c r="E44" s="28"/>
    </row>
    <row r="45" spans="3:5" ht="12.75">
      <c r="C45" s="58"/>
      <c r="D45" s="58"/>
      <c r="E45" s="28"/>
    </row>
    <row r="46" spans="1:5" ht="12.75">
      <c r="A46" t="s">
        <v>174</v>
      </c>
      <c r="C46" s="58"/>
      <c r="D46" s="58">
        <v>28927</v>
      </c>
      <c r="E46" s="28"/>
    </row>
    <row r="47" spans="3:5" ht="12.75">
      <c r="C47" s="58"/>
      <c r="D47" s="58"/>
      <c r="E47" s="36"/>
    </row>
    <row r="48" spans="1:5" ht="12.75">
      <c r="A48" t="s">
        <v>173</v>
      </c>
      <c r="C48" s="58"/>
      <c r="D48" s="66">
        <f>+D44+D46</f>
        <v>23328</v>
      </c>
      <c r="E48" s="36"/>
    </row>
    <row r="49" spans="3:5" ht="12.75">
      <c r="C49" s="58"/>
      <c r="D49" s="58"/>
      <c r="E49" s="36"/>
    </row>
    <row r="50" ht="12.75">
      <c r="D50" s="38"/>
    </row>
    <row r="51" spans="1:4" ht="12.75">
      <c r="A51" s="13" t="s">
        <v>313</v>
      </c>
      <c r="D51" s="38"/>
    </row>
    <row r="52" spans="1:4" ht="12.75">
      <c r="A52" s="43" t="s">
        <v>312</v>
      </c>
      <c r="D52" s="38"/>
    </row>
    <row r="53" ht="12.75">
      <c r="D53" s="38"/>
    </row>
    <row r="54" ht="12.75">
      <c r="D54" s="38"/>
    </row>
    <row r="55" ht="12.75">
      <c r="A55" s="30" t="s">
        <v>114</v>
      </c>
    </row>
    <row r="56" ht="12.75">
      <c r="A56" s="31" t="s">
        <v>172</v>
      </c>
    </row>
    <row r="57" spans="5:6" ht="12.75">
      <c r="E57" s="11"/>
      <c r="F57" s="11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workbookViewId="0" topLeftCell="C113">
      <selection activeCell="I134" sqref="I134"/>
    </sheetView>
  </sheetViews>
  <sheetFormatPr defaultColWidth="9.140625" defaultRowHeight="12.75"/>
  <cols>
    <col min="1" max="1" width="4.7109375" style="58" customWidth="1"/>
    <col min="2" max="2" width="31.7109375" style="58" customWidth="1"/>
    <col min="3" max="3" width="12.28125" style="58" customWidth="1"/>
    <col min="4" max="4" width="11.00390625" style="58" customWidth="1"/>
    <col min="5" max="5" width="12.7109375" style="58" customWidth="1"/>
    <col min="6" max="6" width="11.421875" style="58" customWidth="1"/>
    <col min="7" max="7" width="11.8515625" style="58" customWidth="1"/>
    <col min="8" max="8" width="12.140625" style="58" customWidth="1"/>
    <col min="9" max="9" width="15.140625" style="58" customWidth="1"/>
    <col min="10" max="16384" width="8.8515625" style="58" customWidth="1"/>
  </cols>
  <sheetData>
    <row r="1" ht="12.75">
      <c r="A1" s="68" t="s">
        <v>118</v>
      </c>
    </row>
    <row r="2" spans="1:8" ht="12.75">
      <c r="A2" s="69" t="s">
        <v>2</v>
      </c>
      <c r="H2" s="58" t="s">
        <v>162</v>
      </c>
    </row>
    <row r="3" ht="12.75">
      <c r="A3" s="69" t="s">
        <v>274</v>
      </c>
    </row>
    <row r="5" ht="12.75">
      <c r="A5" s="68" t="s">
        <v>119</v>
      </c>
    </row>
    <row r="7" spans="1:2" ht="12.75">
      <c r="A7" s="70" t="s">
        <v>120</v>
      </c>
      <c r="B7" s="68" t="s">
        <v>78</v>
      </c>
    </row>
    <row r="8" ht="12.75">
      <c r="B8" s="58" t="s">
        <v>182</v>
      </c>
    </row>
    <row r="9" ht="12.75">
      <c r="B9" s="58" t="s">
        <v>183</v>
      </c>
    </row>
    <row r="10" ht="12.75">
      <c r="B10" s="71"/>
    </row>
    <row r="11" ht="12.75">
      <c r="B11" s="58" t="s">
        <v>92</v>
      </c>
    </row>
    <row r="12" ht="12.75">
      <c r="B12" s="58" t="s">
        <v>199</v>
      </c>
    </row>
    <row r="13" ht="12.75">
      <c r="B13" s="71" t="s">
        <v>225</v>
      </c>
    </row>
    <row r="14" ht="12.75">
      <c r="B14" s="71"/>
    </row>
    <row r="16" spans="1:2" ht="12.75">
      <c r="A16" s="70" t="s">
        <v>121</v>
      </c>
      <c r="B16" s="68" t="s">
        <v>122</v>
      </c>
    </row>
    <row r="17" ht="12.75">
      <c r="B17" s="58" t="s">
        <v>175</v>
      </c>
    </row>
    <row r="18" ht="12.75">
      <c r="B18" s="58" t="s">
        <v>93</v>
      </c>
    </row>
    <row r="21" spans="1:2" ht="12.75">
      <c r="A21" s="70" t="s">
        <v>123</v>
      </c>
      <c r="B21" s="68" t="s">
        <v>41</v>
      </c>
    </row>
    <row r="22" ht="12.75">
      <c r="B22" s="58" t="s">
        <v>42</v>
      </c>
    </row>
    <row r="25" spans="1:2" ht="12.75">
      <c r="A25" s="70" t="s">
        <v>124</v>
      </c>
      <c r="B25" s="68" t="s">
        <v>40</v>
      </c>
    </row>
    <row r="26" spans="5:8" ht="12.75">
      <c r="E26" s="72"/>
      <c r="F26" s="72" t="s">
        <v>101</v>
      </c>
      <c r="G26" s="73"/>
      <c r="H26" s="72" t="s">
        <v>275</v>
      </c>
    </row>
    <row r="27" spans="5:8" ht="12.75">
      <c r="E27" s="72"/>
      <c r="F27" s="105" t="s">
        <v>276</v>
      </c>
      <c r="G27" s="73"/>
      <c r="H27" s="105" t="s">
        <v>276</v>
      </c>
    </row>
    <row r="28" spans="5:8" ht="12.75">
      <c r="E28" s="72"/>
      <c r="F28" s="72" t="s">
        <v>3</v>
      </c>
      <c r="G28" s="73"/>
      <c r="H28" s="72" t="s">
        <v>3</v>
      </c>
    </row>
    <row r="29" spans="2:8" ht="12.75">
      <c r="B29" s="58" t="s">
        <v>213</v>
      </c>
      <c r="E29" s="72"/>
      <c r="F29" s="72"/>
      <c r="G29" s="73"/>
      <c r="H29" s="72"/>
    </row>
    <row r="30" spans="2:8" ht="12.75">
      <c r="B30" s="58" t="s">
        <v>214</v>
      </c>
      <c r="E30" s="72"/>
      <c r="F30" s="72"/>
      <c r="G30" s="73"/>
      <c r="H30" s="72"/>
    </row>
    <row r="31" spans="2:8" ht="12.75">
      <c r="B31" s="71" t="s">
        <v>215</v>
      </c>
      <c r="E31" s="72"/>
      <c r="F31" s="83">
        <f>H31+455</f>
        <v>157</v>
      </c>
      <c r="G31" s="55"/>
      <c r="H31" s="83">
        <v>-298</v>
      </c>
    </row>
    <row r="32" spans="2:8" ht="12.75">
      <c r="B32" s="71" t="s">
        <v>219</v>
      </c>
      <c r="E32" s="72"/>
      <c r="F32" s="83">
        <f>+H32+4544</f>
        <v>0</v>
      </c>
      <c r="G32" s="55"/>
      <c r="H32" s="83">
        <v>-4544</v>
      </c>
    </row>
    <row r="33" spans="2:8" ht="12.75">
      <c r="B33" s="58" t="s">
        <v>325</v>
      </c>
      <c r="E33" s="72"/>
      <c r="F33" s="83">
        <f>+H33-0</f>
        <v>833</v>
      </c>
      <c r="G33" s="55"/>
      <c r="H33" s="83">
        <v>833</v>
      </c>
    </row>
    <row r="34" spans="2:8" ht="12.75">
      <c r="B34" s="71" t="s">
        <v>326</v>
      </c>
      <c r="E34" s="72"/>
      <c r="F34" s="83"/>
      <c r="G34" s="55"/>
      <c r="H34" s="83"/>
    </row>
    <row r="35" spans="2:8" ht="12.75">
      <c r="B35" s="71" t="s">
        <v>217</v>
      </c>
      <c r="E35" s="72"/>
      <c r="F35" s="83">
        <f>+H35+377</f>
        <v>20</v>
      </c>
      <c r="G35" s="55"/>
      <c r="H35" s="83">
        <v>-357</v>
      </c>
    </row>
    <row r="36" spans="2:8" ht="12.75">
      <c r="B36" s="58" t="s">
        <v>222</v>
      </c>
      <c r="E36" s="72"/>
      <c r="F36" s="83">
        <f>+H36+30781</f>
        <v>0</v>
      </c>
      <c r="G36" s="55"/>
      <c r="H36" s="83">
        <v>-30781</v>
      </c>
    </row>
    <row r="37" spans="5:8" ht="12.75">
      <c r="E37" s="72"/>
      <c r="F37" s="118">
        <f>SUM(F31:F36)</f>
        <v>1010</v>
      </c>
      <c r="G37" s="73"/>
      <c r="H37" s="118">
        <f>SUM(H31:H36)</f>
        <v>-35147</v>
      </c>
    </row>
    <row r="38" spans="5:8" ht="12.75">
      <c r="E38" s="72"/>
      <c r="F38" s="72"/>
      <c r="G38" s="73"/>
      <c r="H38" s="72"/>
    </row>
    <row r="39" spans="2:8" ht="12.75">
      <c r="B39" s="58" t="s">
        <v>212</v>
      </c>
      <c r="E39" s="72"/>
      <c r="F39" s="72"/>
      <c r="G39" s="73"/>
      <c r="H39" s="72"/>
    </row>
    <row r="40" spans="2:8" ht="12.75">
      <c r="B40" s="58" t="s">
        <v>214</v>
      </c>
      <c r="E40" s="72"/>
      <c r="F40" s="83"/>
      <c r="G40" s="73"/>
      <c r="H40" s="83"/>
    </row>
    <row r="41" spans="2:8" ht="12.75">
      <c r="B41" s="71" t="s">
        <v>216</v>
      </c>
      <c r="E41" s="72"/>
      <c r="F41" s="83">
        <f>+H41+1579</f>
        <v>0</v>
      </c>
      <c r="G41" s="55"/>
      <c r="H41" s="83">
        <v>-1579</v>
      </c>
    </row>
    <row r="42" spans="2:8" ht="12.75">
      <c r="B42" s="58" t="s">
        <v>321</v>
      </c>
      <c r="E42" s="72"/>
      <c r="F42" s="83">
        <f>+H42+51031</f>
        <v>-46000</v>
      </c>
      <c r="G42" s="55"/>
      <c r="H42" s="83">
        <v>-97031</v>
      </c>
    </row>
    <row r="43" spans="2:8" ht="12.75">
      <c r="B43" s="71" t="s">
        <v>218</v>
      </c>
      <c r="E43" s="72"/>
      <c r="F43" s="83">
        <f>+H43+220</f>
        <v>0</v>
      </c>
      <c r="G43" s="55"/>
      <c r="H43" s="83">
        <v>-220</v>
      </c>
    </row>
    <row r="44" spans="2:8" ht="12.75">
      <c r="B44" s="58" t="s">
        <v>322</v>
      </c>
      <c r="E44" s="72"/>
      <c r="F44" s="83">
        <f>+H44-0</f>
        <v>603</v>
      </c>
      <c r="G44" s="55"/>
      <c r="H44" s="83">
        <v>603</v>
      </c>
    </row>
    <row r="45" spans="2:8" ht="12.75">
      <c r="B45" s="71" t="s">
        <v>211</v>
      </c>
      <c r="E45" s="74"/>
      <c r="F45" s="75">
        <f>+H45+28623</f>
        <v>0</v>
      </c>
      <c r="G45" s="75"/>
      <c r="H45" s="75">
        <v>-28623</v>
      </c>
    </row>
    <row r="46" spans="2:8" ht="12.75">
      <c r="B46" s="58" t="s">
        <v>229</v>
      </c>
      <c r="E46" s="72"/>
      <c r="F46" s="83">
        <f>+H46+4750</f>
        <v>0</v>
      </c>
      <c r="G46" s="55"/>
      <c r="H46" s="83">
        <v>-4750</v>
      </c>
    </row>
    <row r="47" spans="2:8" ht="12.75">
      <c r="B47" s="71" t="s">
        <v>226</v>
      </c>
      <c r="E47" s="72"/>
      <c r="F47" s="83"/>
      <c r="G47" s="55"/>
      <c r="H47" s="83"/>
    </row>
    <row r="48" spans="2:8" ht="12.75">
      <c r="B48" s="71" t="s">
        <v>227</v>
      </c>
      <c r="E48" s="72"/>
      <c r="F48" s="83"/>
      <c r="G48" s="55"/>
      <c r="H48" s="83"/>
    </row>
    <row r="49" spans="2:8" ht="12.75">
      <c r="B49" s="58" t="s">
        <v>300</v>
      </c>
      <c r="E49" s="72"/>
      <c r="F49" s="83">
        <f>+H49-0</f>
        <v>-60000</v>
      </c>
      <c r="G49" s="55"/>
      <c r="H49" s="83">
        <v>-60000</v>
      </c>
    </row>
    <row r="50" spans="2:8" ht="12.75">
      <c r="B50" s="71" t="s">
        <v>316</v>
      </c>
      <c r="E50" s="72"/>
      <c r="F50" s="83"/>
      <c r="G50" s="55"/>
      <c r="H50" s="83"/>
    </row>
    <row r="51" spans="2:8" ht="12.75">
      <c r="B51" s="71" t="s">
        <v>317</v>
      </c>
      <c r="E51" s="72"/>
      <c r="F51" s="83"/>
      <c r="G51" s="55"/>
      <c r="H51" s="83"/>
    </row>
    <row r="52" spans="5:8" ht="12.75">
      <c r="E52" s="72"/>
      <c r="F52" s="118">
        <f>SUM(F40:F51)</f>
        <v>-105397</v>
      </c>
      <c r="G52" s="73"/>
      <c r="H52" s="118">
        <f>SUM(H40:H51)</f>
        <v>-191600</v>
      </c>
    </row>
    <row r="54" spans="1:2" ht="12.75">
      <c r="A54" s="70" t="s">
        <v>125</v>
      </c>
      <c r="B54" s="68" t="s">
        <v>43</v>
      </c>
    </row>
    <row r="55" ht="12.75">
      <c r="B55" s="58" t="s">
        <v>79</v>
      </c>
    </row>
    <row r="56" ht="12.75">
      <c r="B56" s="58" t="s">
        <v>177</v>
      </c>
    </row>
    <row r="59" spans="1:2" ht="12.75">
      <c r="A59" s="70" t="s">
        <v>126</v>
      </c>
      <c r="B59" s="68" t="s">
        <v>44</v>
      </c>
    </row>
    <row r="60" spans="1:2" ht="12.75">
      <c r="A60" s="70"/>
      <c r="B60" s="58" t="s">
        <v>277</v>
      </c>
    </row>
    <row r="61" spans="1:2" ht="12.75">
      <c r="A61" s="70"/>
      <c r="B61" s="58" t="s">
        <v>278</v>
      </c>
    </row>
    <row r="64" spans="1:2" ht="12.75">
      <c r="A64" s="70" t="s">
        <v>127</v>
      </c>
      <c r="B64" s="68" t="s">
        <v>45</v>
      </c>
    </row>
    <row r="65" spans="1:2" ht="12.75">
      <c r="A65" s="70"/>
      <c r="B65" s="69" t="s">
        <v>279</v>
      </c>
    </row>
    <row r="68" spans="1:2" ht="12.75">
      <c r="A68" s="70" t="s">
        <v>128</v>
      </c>
      <c r="B68" s="68" t="s">
        <v>46</v>
      </c>
    </row>
    <row r="69" spans="3:5" ht="12.75">
      <c r="C69" s="76"/>
      <c r="D69" s="76"/>
      <c r="E69" s="76" t="s">
        <v>318</v>
      </c>
    </row>
    <row r="70" spans="3:5" ht="12.75">
      <c r="C70" s="68"/>
      <c r="D70" s="68"/>
      <c r="E70" s="68"/>
    </row>
    <row r="71" spans="3:8" ht="12.75">
      <c r="C71" s="72" t="s">
        <v>178</v>
      </c>
      <c r="D71" s="72" t="s">
        <v>178</v>
      </c>
      <c r="E71" s="72"/>
      <c r="F71" s="72" t="s">
        <v>95</v>
      </c>
      <c r="G71" s="72" t="s">
        <v>180</v>
      </c>
      <c r="H71" s="68"/>
    </row>
    <row r="72" spans="2:8" ht="12.75">
      <c r="B72" s="68" t="s">
        <v>94</v>
      </c>
      <c r="C72" s="72" t="s">
        <v>179</v>
      </c>
      <c r="D72" s="72" t="s">
        <v>180</v>
      </c>
      <c r="E72" s="72" t="s">
        <v>47</v>
      </c>
      <c r="F72" s="72" t="s">
        <v>96</v>
      </c>
      <c r="G72" s="72" t="s">
        <v>223</v>
      </c>
      <c r="H72" s="68" t="s">
        <v>39</v>
      </c>
    </row>
    <row r="73" spans="3:8" ht="12.75">
      <c r="C73" s="72" t="s">
        <v>3</v>
      </c>
      <c r="D73" s="72" t="s">
        <v>3</v>
      </c>
      <c r="E73" s="72" t="s">
        <v>3</v>
      </c>
      <c r="F73" s="72" t="s">
        <v>3</v>
      </c>
      <c r="G73" s="72" t="s">
        <v>3</v>
      </c>
      <c r="H73" s="72" t="s">
        <v>3</v>
      </c>
    </row>
    <row r="75" spans="2:8" ht="12.75">
      <c r="B75" s="58" t="s">
        <v>5</v>
      </c>
      <c r="C75" s="64">
        <v>170618</v>
      </c>
      <c r="D75" s="64">
        <v>15942</v>
      </c>
      <c r="E75" s="64">
        <v>5853</v>
      </c>
      <c r="F75" s="64">
        <v>22423</v>
      </c>
      <c r="G75" s="64">
        <v>159</v>
      </c>
      <c r="H75" s="64">
        <f>SUM(C75:G75)</f>
        <v>214995</v>
      </c>
    </row>
    <row r="77" spans="2:8" ht="12.75">
      <c r="B77" s="58" t="s">
        <v>97</v>
      </c>
      <c r="C77" s="64">
        <v>41910</v>
      </c>
      <c r="D77" s="64">
        <v>3077</v>
      </c>
      <c r="E77" s="64">
        <v>530</v>
      </c>
      <c r="F77" s="77">
        <v>-23</v>
      </c>
      <c r="G77" s="64">
        <v>-34867</v>
      </c>
      <c r="H77" s="58">
        <f>SUM(C77:G77)</f>
        <v>10627</v>
      </c>
    </row>
    <row r="79" spans="2:8" ht="12.75">
      <c r="B79" s="58" t="s">
        <v>98</v>
      </c>
      <c r="H79" s="65">
        <v>-15145</v>
      </c>
    </row>
    <row r="80" spans="3:8" ht="12.75">
      <c r="C80" s="67"/>
      <c r="D80" s="67"/>
      <c r="E80" s="67"/>
      <c r="H80" s="64"/>
    </row>
    <row r="81" spans="2:8" ht="12.75">
      <c r="B81" s="58" t="s">
        <v>330</v>
      </c>
      <c r="C81" s="67"/>
      <c r="D81" s="67"/>
      <c r="E81" s="67"/>
      <c r="H81" s="58">
        <f>+H77+H79</f>
        <v>-4518</v>
      </c>
    </row>
    <row r="82" spans="3:5" ht="12.75">
      <c r="C82" s="67"/>
      <c r="D82" s="67"/>
      <c r="E82" s="67"/>
    </row>
    <row r="83" spans="2:8" ht="12.75">
      <c r="B83" s="58" t="s">
        <v>8</v>
      </c>
      <c r="C83" s="67"/>
      <c r="D83" s="67"/>
      <c r="E83" s="67"/>
      <c r="H83" s="65">
        <v>-27773</v>
      </c>
    </row>
    <row r="84" spans="3:5" ht="12.75">
      <c r="C84" s="67"/>
      <c r="D84" s="67"/>
      <c r="E84" s="67"/>
    </row>
    <row r="85" spans="2:8" ht="12.75">
      <c r="B85" s="58" t="s">
        <v>200</v>
      </c>
      <c r="C85" s="67"/>
      <c r="D85" s="67"/>
      <c r="E85" s="67"/>
      <c r="H85" s="58">
        <v>-182225</v>
      </c>
    </row>
    <row r="86" spans="3:5" ht="12.75">
      <c r="C86" s="67"/>
      <c r="D86" s="67"/>
      <c r="E86" s="67"/>
    </row>
    <row r="87" spans="2:8" ht="12.75">
      <c r="B87" s="58" t="s">
        <v>204</v>
      </c>
      <c r="C87" s="67"/>
      <c r="D87" s="67"/>
      <c r="E87" s="67"/>
      <c r="H87" s="66">
        <f>SUM(H81:H86)</f>
        <v>-214516</v>
      </c>
    </row>
    <row r="88" spans="3:5" ht="12.75">
      <c r="C88" s="67"/>
      <c r="D88" s="67"/>
      <c r="E88" s="67"/>
    </row>
    <row r="89" spans="2:5" ht="12.75">
      <c r="B89" s="58" t="s">
        <v>99</v>
      </c>
      <c r="C89" s="67"/>
      <c r="D89" s="67"/>
      <c r="E89" s="67"/>
    </row>
    <row r="90" spans="2:5" ht="12.75">
      <c r="B90" s="58" t="s">
        <v>100</v>
      </c>
      <c r="C90" s="67"/>
      <c r="D90" s="67"/>
      <c r="E90" s="67"/>
    </row>
    <row r="91" spans="3:5" ht="12.75">
      <c r="C91" s="67"/>
      <c r="D91" s="67"/>
      <c r="E91" s="67"/>
    </row>
    <row r="92" spans="2:5" ht="12.75">
      <c r="B92" s="58" t="s">
        <v>205</v>
      </c>
      <c r="C92" s="67"/>
      <c r="D92" s="67"/>
      <c r="E92" s="67"/>
    </row>
    <row r="93" spans="2:8" ht="12.75">
      <c r="B93" s="58" t="s">
        <v>206</v>
      </c>
      <c r="C93" s="67"/>
      <c r="D93" s="67"/>
      <c r="E93" s="67"/>
      <c r="H93" s="58">
        <v>785</v>
      </c>
    </row>
    <row r="94" spans="2:8" ht="12.75">
      <c r="B94" s="58" t="s">
        <v>207</v>
      </c>
      <c r="C94" s="67"/>
      <c r="D94" s="67"/>
      <c r="E94" s="67"/>
      <c r="H94" s="58">
        <v>4542</v>
      </c>
    </row>
    <row r="95" spans="2:8" ht="12.75">
      <c r="B95" s="58" t="s">
        <v>208</v>
      </c>
      <c r="C95" s="67"/>
      <c r="D95" s="67"/>
      <c r="E95" s="67"/>
      <c r="H95" s="58">
        <v>-18223</v>
      </c>
    </row>
    <row r="96" spans="2:8" ht="12.75">
      <c r="B96" s="58" t="s">
        <v>209</v>
      </c>
      <c r="C96" s="67"/>
      <c r="D96" s="67"/>
      <c r="E96" s="67"/>
      <c r="H96" s="58">
        <v>4390</v>
      </c>
    </row>
    <row r="97" spans="2:8" ht="12.75">
      <c r="B97" s="58" t="s">
        <v>210</v>
      </c>
      <c r="C97" s="67"/>
      <c r="D97" s="67"/>
      <c r="E97" s="67"/>
      <c r="H97" s="58">
        <v>-74889</v>
      </c>
    </row>
    <row r="98" spans="2:8" ht="12.75">
      <c r="B98" s="71" t="s">
        <v>218</v>
      </c>
      <c r="E98" s="72"/>
      <c r="F98" s="83"/>
      <c r="H98" s="58">
        <v>-220</v>
      </c>
    </row>
    <row r="99" spans="2:8" ht="12.75">
      <c r="B99" s="58" t="s">
        <v>220</v>
      </c>
      <c r="C99" s="67"/>
      <c r="D99" s="67"/>
      <c r="E99" s="67"/>
      <c r="H99" s="58">
        <v>-98610</v>
      </c>
    </row>
    <row r="100" spans="3:8" ht="12.75">
      <c r="C100" s="67"/>
      <c r="D100" s="67"/>
      <c r="E100" s="67"/>
      <c r="H100" s="66">
        <f>SUM(H93:H99)</f>
        <v>-182225</v>
      </c>
    </row>
    <row r="102" spans="1:2" ht="12.75">
      <c r="A102" s="70" t="s">
        <v>129</v>
      </c>
      <c r="B102" s="68" t="s">
        <v>111</v>
      </c>
    </row>
    <row r="103" ht="12.75">
      <c r="B103" s="58" t="s">
        <v>112</v>
      </c>
    </row>
    <row r="104" ht="12.75">
      <c r="B104" s="58" t="s">
        <v>176</v>
      </c>
    </row>
    <row r="105" ht="12.75">
      <c r="B105" s="71" t="s">
        <v>80</v>
      </c>
    </row>
    <row r="108" spans="1:2" ht="12.75">
      <c r="A108" s="70" t="s">
        <v>130</v>
      </c>
      <c r="B108" s="68" t="s">
        <v>48</v>
      </c>
    </row>
    <row r="109" ht="12.75">
      <c r="B109" s="58" t="s">
        <v>280</v>
      </c>
    </row>
    <row r="112" spans="1:2" ht="12.75">
      <c r="A112" s="70" t="s">
        <v>131</v>
      </c>
      <c r="B112" s="68" t="s">
        <v>49</v>
      </c>
    </row>
    <row r="113" spans="1:2" ht="12.75">
      <c r="A113" s="70"/>
      <c r="B113" s="113" t="s">
        <v>282</v>
      </c>
    </row>
    <row r="114" spans="1:2" ht="12.75">
      <c r="A114" s="70"/>
      <c r="B114" s="113" t="s">
        <v>301</v>
      </c>
    </row>
    <row r="115" ht="12.75">
      <c r="B115" s="113" t="s">
        <v>302</v>
      </c>
    </row>
    <row r="118" spans="1:2" ht="12.75">
      <c r="A118" s="70" t="s">
        <v>132</v>
      </c>
      <c r="B118" s="68" t="s">
        <v>50</v>
      </c>
    </row>
    <row r="119" ht="12.75">
      <c r="B119" s="58" t="s">
        <v>286</v>
      </c>
    </row>
    <row r="120" ht="12.75">
      <c r="B120" s="71" t="s">
        <v>287</v>
      </c>
    </row>
    <row r="122" ht="12.75">
      <c r="B122" s="71" t="s">
        <v>160</v>
      </c>
    </row>
    <row r="123" ht="12.75">
      <c r="B123" s="71" t="s">
        <v>170</v>
      </c>
    </row>
    <row r="124" ht="12.75">
      <c r="B124" s="71" t="s">
        <v>221</v>
      </c>
    </row>
    <row r="125" ht="12.75">
      <c r="B125" s="71" t="s">
        <v>332</v>
      </c>
    </row>
    <row r="126" ht="12.75">
      <c r="B126" s="71" t="s">
        <v>163</v>
      </c>
    </row>
    <row r="127" ht="12.75">
      <c r="B127" s="71"/>
    </row>
    <row r="128" ht="12.75">
      <c r="B128" s="71" t="s">
        <v>164</v>
      </c>
    </row>
    <row r="129" ht="12.75">
      <c r="B129" s="71" t="s">
        <v>166</v>
      </c>
    </row>
    <row r="130" ht="12.75">
      <c r="B130" s="71"/>
    </row>
    <row r="131" ht="12.75">
      <c r="B131" s="71" t="s">
        <v>165</v>
      </c>
    </row>
    <row r="132" ht="12.75">
      <c r="B132" s="71" t="s">
        <v>167</v>
      </c>
    </row>
    <row r="133" ht="12.75">
      <c r="B133" s="71" t="s">
        <v>168</v>
      </c>
    </row>
    <row r="134" ht="12.75">
      <c r="B134" s="71"/>
    </row>
    <row r="135" ht="12.75">
      <c r="B135" s="71" t="s">
        <v>311</v>
      </c>
    </row>
    <row r="136" ht="12.75">
      <c r="B136" s="71"/>
    </row>
    <row r="137" ht="12.75">
      <c r="B137" s="71"/>
    </row>
    <row r="138" ht="12.75">
      <c r="A138" s="68" t="s">
        <v>158</v>
      </c>
    </row>
    <row r="139" ht="12.75">
      <c r="A139" s="68" t="s">
        <v>133</v>
      </c>
    </row>
    <row r="141" spans="1:2" ht="12.75">
      <c r="A141" s="70" t="s">
        <v>134</v>
      </c>
      <c r="B141" s="68" t="s">
        <v>51</v>
      </c>
    </row>
    <row r="142" spans="2:8" ht="12.75">
      <c r="B142" s="116" t="s">
        <v>327</v>
      </c>
      <c r="C142" s="115"/>
      <c r="D142" s="115"/>
      <c r="E142" s="115"/>
      <c r="F142" s="115"/>
      <c r="G142" s="115"/>
      <c r="H142" s="115"/>
    </row>
    <row r="143" spans="2:8" ht="12.75">
      <c r="B143" s="117" t="s">
        <v>236</v>
      </c>
      <c r="C143" s="115"/>
      <c r="D143" s="115"/>
      <c r="E143" s="115"/>
      <c r="F143" s="115"/>
      <c r="G143" s="115"/>
      <c r="H143" s="115"/>
    </row>
    <row r="144" spans="2:8" ht="12.75">
      <c r="B144" s="117" t="s">
        <v>235</v>
      </c>
      <c r="C144" s="115"/>
      <c r="D144" s="115"/>
      <c r="E144" s="115"/>
      <c r="F144" s="115"/>
      <c r="G144" s="115"/>
      <c r="H144" s="115"/>
    </row>
    <row r="145" spans="3:8" ht="12.75">
      <c r="C145" s="115"/>
      <c r="D145" s="115"/>
      <c r="E145" s="115"/>
      <c r="F145" s="115"/>
      <c r="G145" s="115"/>
      <c r="H145" s="115"/>
    </row>
    <row r="148" spans="1:2" ht="12.75">
      <c r="A148" s="70" t="s">
        <v>135</v>
      </c>
      <c r="B148" s="68" t="s">
        <v>155</v>
      </c>
    </row>
    <row r="149" ht="12.75">
      <c r="B149" s="58" t="s">
        <v>310</v>
      </c>
    </row>
    <row r="150" ht="12.75">
      <c r="B150" s="71" t="s">
        <v>324</v>
      </c>
    </row>
    <row r="151" ht="12.75">
      <c r="B151" s="58" t="s">
        <v>328</v>
      </c>
    </row>
    <row r="154" spans="1:2" ht="12.75">
      <c r="A154" s="70" t="s">
        <v>137</v>
      </c>
      <c r="B154" s="68" t="s">
        <v>320</v>
      </c>
    </row>
    <row r="155" ht="12.75">
      <c r="B155" s="58" t="s">
        <v>319</v>
      </c>
    </row>
    <row r="156" ht="12.75">
      <c r="B156" s="58" t="s">
        <v>331</v>
      </c>
    </row>
    <row r="159" spans="1:2" ht="12.75">
      <c r="A159" s="70" t="s">
        <v>138</v>
      </c>
      <c r="B159" s="68" t="s">
        <v>52</v>
      </c>
    </row>
    <row r="160" ht="12.75">
      <c r="B160" s="58" t="s">
        <v>169</v>
      </c>
    </row>
    <row r="161" ht="12.75">
      <c r="B161" s="58" t="s">
        <v>162</v>
      </c>
    </row>
    <row r="163" spans="1:2" ht="12.75">
      <c r="A163" s="70" t="s">
        <v>139</v>
      </c>
      <c r="B163" s="68" t="s">
        <v>10</v>
      </c>
    </row>
    <row r="164" ht="12.75">
      <c r="B164" s="58" t="s">
        <v>53</v>
      </c>
    </row>
    <row r="165" spans="4:8" ht="12.75">
      <c r="D165" s="67"/>
      <c r="E165" s="73"/>
      <c r="F165" s="72" t="s">
        <v>101</v>
      </c>
      <c r="G165" s="72"/>
      <c r="H165" s="72" t="s">
        <v>275</v>
      </c>
    </row>
    <row r="166" spans="4:8" ht="12.75">
      <c r="D166" s="67"/>
      <c r="E166" s="73"/>
      <c r="F166" s="105" t="s">
        <v>276</v>
      </c>
      <c r="G166" s="72"/>
      <c r="H166" s="105" t="s">
        <v>276</v>
      </c>
    </row>
    <row r="167" spans="4:8" ht="12.75">
      <c r="D167" s="67"/>
      <c r="E167" s="73"/>
      <c r="F167" s="72" t="s">
        <v>3</v>
      </c>
      <c r="G167" s="72"/>
      <c r="H167" s="72" t="s">
        <v>3</v>
      </c>
    </row>
    <row r="168" spans="4:5" ht="12.75">
      <c r="D168" s="67"/>
      <c r="E168" s="67"/>
    </row>
    <row r="169" spans="2:8" ht="12.75">
      <c r="B169" s="58" t="s">
        <v>288</v>
      </c>
      <c r="D169" s="67"/>
      <c r="E169" s="67"/>
      <c r="F169" s="58">
        <f>+H169+4382</f>
        <v>274</v>
      </c>
      <c r="H169" s="58">
        <v>-4108</v>
      </c>
    </row>
    <row r="170" spans="2:8" ht="12.75">
      <c r="B170" s="58" t="s">
        <v>289</v>
      </c>
      <c r="D170" s="67"/>
      <c r="E170" s="67"/>
      <c r="F170" s="58">
        <f>+H170-0</f>
        <v>1538</v>
      </c>
      <c r="H170" s="58">
        <v>1538</v>
      </c>
    </row>
    <row r="171" spans="2:8" ht="12.75">
      <c r="B171" s="58" t="s">
        <v>88</v>
      </c>
      <c r="D171" s="67"/>
      <c r="E171" s="67"/>
      <c r="F171" s="58">
        <f>+H171-0</f>
        <v>-262</v>
      </c>
      <c r="H171" s="58">
        <v>-262</v>
      </c>
    </row>
    <row r="172" spans="2:8" ht="12.75">
      <c r="B172" s="58" t="s">
        <v>54</v>
      </c>
      <c r="D172" s="67"/>
      <c r="E172" s="67"/>
      <c r="F172" s="58">
        <f>+H172+993</f>
        <v>1757</v>
      </c>
      <c r="H172" s="58">
        <v>764</v>
      </c>
    </row>
    <row r="173" spans="4:8" ht="12.75">
      <c r="D173" s="67"/>
      <c r="E173" s="67"/>
      <c r="F173" s="66">
        <f>SUM(F169:F172)</f>
        <v>3307</v>
      </c>
      <c r="G173" s="67"/>
      <c r="H173" s="66">
        <f>SUM(H169:H172)</f>
        <v>-2068</v>
      </c>
    </row>
    <row r="174" ht="12.75">
      <c r="G174" s="67"/>
    </row>
    <row r="175" spans="2:7" ht="12.75">
      <c r="B175" s="58" t="s">
        <v>237</v>
      </c>
      <c r="G175" s="67"/>
    </row>
    <row r="176" spans="2:7" ht="12.75">
      <c r="B176" s="71" t="s">
        <v>238</v>
      </c>
      <c r="G176" s="67"/>
    </row>
    <row r="177" spans="2:7" ht="12.75">
      <c r="B177" s="71" t="s">
        <v>247</v>
      </c>
      <c r="G177" s="67"/>
    </row>
    <row r="178" spans="2:7" ht="12.75">
      <c r="B178" s="71" t="s">
        <v>239</v>
      </c>
      <c r="G178" s="67"/>
    </row>
    <row r="179" spans="2:7" ht="12.75">
      <c r="B179" s="71"/>
      <c r="G179" s="67"/>
    </row>
    <row r="181" spans="1:2" ht="12.75">
      <c r="A181" s="70" t="s">
        <v>140</v>
      </c>
      <c r="B181" s="68" t="s">
        <v>136</v>
      </c>
    </row>
    <row r="182" ht="12.75">
      <c r="B182" s="58" t="s">
        <v>159</v>
      </c>
    </row>
    <row r="183" ht="12.75">
      <c r="B183" s="71" t="s">
        <v>154</v>
      </c>
    </row>
    <row r="184" ht="12.75">
      <c r="B184" s="71"/>
    </row>
    <row r="185" ht="12.75">
      <c r="B185" s="71"/>
    </row>
    <row r="186" spans="1:2" ht="12.75">
      <c r="A186" s="70" t="s">
        <v>141</v>
      </c>
      <c r="B186" s="68" t="s">
        <v>55</v>
      </c>
    </row>
    <row r="187" spans="2:7" ht="12.75">
      <c r="B187" s="78" t="s">
        <v>56</v>
      </c>
      <c r="C187" s="78"/>
      <c r="D187" s="78"/>
      <c r="E187" s="79"/>
      <c r="F187" s="78"/>
      <c r="G187" s="78"/>
    </row>
    <row r="188" spans="2:8" ht="12.75">
      <c r="B188" s="78"/>
      <c r="C188" s="78"/>
      <c r="D188" s="78"/>
      <c r="E188" s="73"/>
      <c r="F188" s="72" t="s">
        <v>101</v>
      </c>
      <c r="G188" s="73"/>
      <c r="H188" s="72" t="s">
        <v>275</v>
      </c>
    </row>
    <row r="189" spans="2:8" ht="12.75">
      <c r="B189" s="69"/>
      <c r="C189" s="69"/>
      <c r="D189" s="80"/>
      <c r="E189" s="81"/>
      <c r="F189" s="105" t="s">
        <v>276</v>
      </c>
      <c r="G189" s="81"/>
      <c r="H189" s="105" t="s">
        <v>276</v>
      </c>
    </row>
    <row r="190" spans="2:8" ht="12.75">
      <c r="B190" s="69"/>
      <c r="C190" s="69"/>
      <c r="D190" s="68"/>
      <c r="E190" s="81"/>
      <c r="F190" s="82" t="s">
        <v>3</v>
      </c>
      <c r="G190" s="81"/>
      <c r="H190" s="82" t="s">
        <v>3</v>
      </c>
    </row>
    <row r="191" spans="2:8" ht="12.75">
      <c r="B191" s="69"/>
      <c r="C191" s="69"/>
      <c r="D191" s="69"/>
      <c r="E191" s="55"/>
      <c r="F191" s="55"/>
      <c r="G191" s="55"/>
      <c r="H191" s="83"/>
    </row>
    <row r="192" spans="2:8" ht="13.5" thickBot="1">
      <c r="B192" s="69" t="s">
        <v>57</v>
      </c>
      <c r="C192" s="69"/>
      <c r="D192" s="69"/>
      <c r="E192" s="46"/>
      <c r="F192" s="114">
        <f>+H192-2453</f>
        <v>550</v>
      </c>
      <c r="G192" s="46"/>
      <c r="H192" s="84">
        <v>3003</v>
      </c>
    </row>
    <row r="193" spans="2:8" ht="13.5" thickBot="1">
      <c r="B193" s="85" t="s">
        <v>58</v>
      </c>
      <c r="C193" s="78"/>
      <c r="D193" s="78"/>
      <c r="E193" s="86"/>
      <c r="F193" s="87">
        <f>+H193-1709</f>
        <v>286</v>
      </c>
      <c r="G193" s="86"/>
      <c r="H193" s="87">
        <v>1995</v>
      </c>
    </row>
    <row r="194" spans="2:8" ht="13.5" thickBot="1">
      <c r="B194" s="85" t="s">
        <v>192</v>
      </c>
      <c r="C194" s="78"/>
      <c r="D194" s="78"/>
      <c r="E194" s="88"/>
      <c r="F194" s="89">
        <f>+H194+377</f>
        <v>20</v>
      </c>
      <c r="G194" s="44"/>
      <c r="H194" s="89">
        <v>-357</v>
      </c>
    </row>
    <row r="195" spans="2:8" ht="12.75">
      <c r="B195" s="78"/>
      <c r="C195" s="78"/>
      <c r="D195" s="78"/>
      <c r="E195" s="90"/>
      <c r="F195" s="78"/>
      <c r="G195" s="52"/>
      <c r="H195" s="78"/>
    </row>
    <row r="196" spans="2:7" ht="12.75">
      <c r="B196" s="78"/>
      <c r="C196" s="78"/>
      <c r="D196" s="78"/>
      <c r="E196" s="91"/>
      <c r="F196" s="78"/>
      <c r="G196" s="52"/>
    </row>
    <row r="197" spans="2:7" ht="12.75">
      <c r="B197" s="69" t="s">
        <v>281</v>
      </c>
      <c r="C197" s="69"/>
      <c r="D197" s="69"/>
      <c r="E197" s="83"/>
      <c r="F197" s="92"/>
      <c r="G197" s="69"/>
    </row>
    <row r="198" spans="2:7" ht="12.75">
      <c r="B198" s="78"/>
      <c r="C198" s="93" t="s">
        <v>59</v>
      </c>
      <c r="D198" s="93"/>
      <c r="E198" s="93" t="s">
        <v>60</v>
      </c>
      <c r="F198" s="91"/>
      <c r="G198" s="93" t="s">
        <v>61</v>
      </c>
    </row>
    <row r="199" spans="2:7" ht="12.75">
      <c r="B199" s="78"/>
      <c r="C199" s="93" t="s">
        <v>62</v>
      </c>
      <c r="D199" s="93"/>
      <c r="E199" s="93" t="s">
        <v>63</v>
      </c>
      <c r="F199" s="91"/>
      <c r="G199" s="93" t="s">
        <v>63</v>
      </c>
    </row>
    <row r="200" spans="2:7" ht="12.75">
      <c r="B200" s="69"/>
      <c r="C200" s="72" t="s">
        <v>3</v>
      </c>
      <c r="D200" s="69"/>
      <c r="E200" s="72" t="s">
        <v>3</v>
      </c>
      <c r="F200" s="78"/>
      <c r="G200" s="72" t="s">
        <v>3</v>
      </c>
    </row>
    <row r="201" spans="2:7" ht="12.75">
      <c r="B201" s="69" t="s">
        <v>64</v>
      </c>
      <c r="C201" s="69"/>
      <c r="D201" s="69"/>
      <c r="E201" s="83"/>
      <c r="F201" s="78"/>
      <c r="G201" s="94"/>
    </row>
    <row r="202" spans="2:7" ht="12.75">
      <c r="B202" s="69" t="s">
        <v>323</v>
      </c>
      <c r="C202" s="94">
        <v>339882</v>
      </c>
      <c r="D202" s="69"/>
      <c r="E202" s="95">
        <v>155914</v>
      </c>
      <c r="F202" s="78"/>
      <c r="G202" s="49">
        <v>86327</v>
      </c>
    </row>
    <row r="203" spans="2:7" ht="12.75">
      <c r="B203" s="78" t="s">
        <v>65</v>
      </c>
      <c r="C203" s="96">
        <v>64680</v>
      </c>
      <c r="D203" s="69"/>
      <c r="E203" s="97">
        <v>64055</v>
      </c>
      <c r="F203" s="78"/>
      <c r="G203" s="96">
        <v>83585</v>
      </c>
    </row>
    <row r="204" spans="2:7" ht="13.5" thickBot="1">
      <c r="B204" s="78" t="s">
        <v>66</v>
      </c>
      <c r="C204" s="98">
        <f>C202+C203</f>
        <v>404562</v>
      </c>
      <c r="D204" s="69"/>
      <c r="E204" s="99">
        <f>E202+E203</f>
        <v>219969</v>
      </c>
      <c r="F204" s="78"/>
      <c r="G204" s="98">
        <f>G202+G203</f>
        <v>169912</v>
      </c>
    </row>
    <row r="205" spans="2:7" ht="12.75">
      <c r="B205" s="78"/>
      <c r="C205" s="100"/>
      <c r="D205" s="69"/>
      <c r="E205" s="101"/>
      <c r="F205" s="78"/>
      <c r="G205" s="100"/>
    </row>
    <row r="207" spans="1:2" ht="12.75">
      <c r="A207" s="70" t="s">
        <v>142</v>
      </c>
      <c r="B207" s="68" t="s">
        <v>67</v>
      </c>
    </row>
    <row r="208" ht="12.75">
      <c r="B208" s="113" t="s">
        <v>259</v>
      </c>
    </row>
    <row r="209" ht="12.75">
      <c r="B209" s="113" t="s">
        <v>248</v>
      </c>
    </row>
    <row r="210" ht="12.75">
      <c r="B210" s="113" t="s">
        <v>249</v>
      </c>
    </row>
    <row r="211" ht="12.75">
      <c r="B211" s="113" t="s">
        <v>250</v>
      </c>
    </row>
    <row r="212" ht="12.75">
      <c r="B212" s="113"/>
    </row>
    <row r="213" ht="12.75">
      <c r="B213" s="113" t="s">
        <v>251</v>
      </c>
    </row>
    <row r="214" ht="12.75">
      <c r="B214" s="113" t="s">
        <v>252</v>
      </c>
    </row>
    <row r="215" ht="12.75">
      <c r="B215" s="113" t="s">
        <v>303</v>
      </c>
    </row>
    <row r="216" ht="12.75">
      <c r="B216" s="113" t="s">
        <v>304</v>
      </c>
    </row>
    <row r="217" ht="12.75">
      <c r="B217" s="113"/>
    </row>
    <row r="218" ht="12.75">
      <c r="B218" s="69" t="s">
        <v>255</v>
      </c>
    </row>
    <row r="219" ht="12.75">
      <c r="B219" s="113" t="s">
        <v>253</v>
      </c>
    </row>
    <row r="220" ht="12.75">
      <c r="B220" s="113" t="s">
        <v>254</v>
      </c>
    </row>
    <row r="221" ht="12.75">
      <c r="B221" s="113" t="s">
        <v>305</v>
      </c>
    </row>
    <row r="222" ht="12.75">
      <c r="B222" s="113" t="s">
        <v>307</v>
      </c>
    </row>
    <row r="223" ht="12.75">
      <c r="B223" s="113" t="s">
        <v>306</v>
      </c>
    </row>
    <row r="224" ht="12.75">
      <c r="B224" s="113"/>
    </row>
    <row r="225" ht="12.75">
      <c r="B225" s="69" t="s">
        <v>256</v>
      </c>
    </row>
    <row r="226" ht="12.75">
      <c r="B226" s="113" t="s">
        <v>308</v>
      </c>
    </row>
    <row r="227" ht="12.75">
      <c r="B227" s="113"/>
    </row>
    <row r="228" ht="12.75">
      <c r="B228" s="113" t="s">
        <v>257</v>
      </c>
    </row>
    <row r="229" ht="12.75">
      <c r="B229" s="113" t="s">
        <v>258</v>
      </c>
    </row>
    <row r="230" ht="12.75">
      <c r="B230" s="113"/>
    </row>
    <row r="232" ht="12.75">
      <c r="B232" s="71" t="s">
        <v>260</v>
      </c>
    </row>
    <row r="233" ht="12.75">
      <c r="B233" s="71" t="s">
        <v>261</v>
      </c>
    </row>
    <row r="234" ht="12.75">
      <c r="B234" s="71" t="s">
        <v>262</v>
      </c>
    </row>
    <row r="236" ht="12.75">
      <c r="B236" s="71" t="s">
        <v>263</v>
      </c>
    </row>
    <row r="237" ht="12.75">
      <c r="B237" s="71" t="s">
        <v>264</v>
      </c>
    </row>
    <row r="238" ht="12.75">
      <c r="B238" s="71" t="s">
        <v>265</v>
      </c>
    </row>
    <row r="239" ht="12.75">
      <c r="B239" s="71" t="s">
        <v>266</v>
      </c>
    </row>
    <row r="242" spans="1:7" ht="12.75">
      <c r="A242" s="70" t="s">
        <v>143</v>
      </c>
      <c r="B242" s="68" t="s">
        <v>68</v>
      </c>
      <c r="C242" s="69"/>
      <c r="D242" s="69"/>
      <c r="E242" s="83"/>
      <c r="F242" s="78"/>
      <c r="G242" s="69"/>
    </row>
    <row r="243" spans="1:7" ht="12.75">
      <c r="A243" s="78"/>
      <c r="B243" s="78" t="s">
        <v>283</v>
      </c>
      <c r="C243" s="69"/>
      <c r="D243" s="69"/>
      <c r="E243" s="83"/>
      <c r="F243" s="78"/>
      <c r="G243" s="69"/>
    </row>
    <row r="244" spans="1:7" ht="12.75">
      <c r="A244" s="69"/>
      <c r="B244" s="69"/>
      <c r="C244" s="69"/>
      <c r="D244" s="69"/>
      <c r="E244" s="72"/>
      <c r="F244" s="80"/>
      <c r="G244" s="82" t="s">
        <v>3</v>
      </c>
    </row>
    <row r="245" spans="1:7" ht="12.75">
      <c r="A245" s="69"/>
      <c r="B245" s="69" t="s">
        <v>148</v>
      </c>
      <c r="C245" s="69"/>
      <c r="D245" s="69"/>
      <c r="E245" s="83"/>
      <c r="F245" s="78"/>
      <c r="G245" s="69"/>
    </row>
    <row r="246" spans="1:7" ht="12.75">
      <c r="A246" s="69"/>
      <c r="B246" s="69" t="s">
        <v>147</v>
      </c>
      <c r="C246" s="69"/>
      <c r="D246" s="69"/>
      <c r="E246" s="54"/>
      <c r="F246" s="78"/>
      <c r="G246" s="49">
        <v>126975</v>
      </c>
    </row>
    <row r="247" spans="1:7" ht="12.75">
      <c r="A247" s="69"/>
      <c r="B247" s="69" t="s">
        <v>149</v>
      </c>
      <c r="C247" s="69"/>
      <c r="D247" s="69"/>
      <c r="E247" s="54"/>
      <c r="F247" s="78"/>
      <c r="G247" s="49">
        <v>30170</v>
      </c>
    </row>
    <row r="248" spans="1:7" ht="12.75">
      <c r="A248" s="78"/>
      <c r="B248" s="69" t="s">
        <v>150</v>
      </c>
      <c r="C248" s="78"/>
      <c r="D248" s="78"/>
      <c r="E248" s="90"/>
      <c r="F248" s="78"/>
      <c r="G248" s="100"/>
    </row>
    <row r="249" spans="1:7" ht="12.75">
      <c r="A249" s="78"/>
      <c r="B249" s="69" t="s">
        <v>147</v>
      </c>
      <c r="C249" s="78"/>
      <c r="D249" s="78"/>
      <c r="E249" s="90"/>
      <c r="F249" s="78"/>
      <c r="G249" s="100">
        <v>92869</v>
      </c>
    </row>
    <row r="250" spans="1:7" ht="12.75">
      <c r="A250" s="78"/>
      <c r="B250" s="69" t="s">
        <v>149</v>
      </c>
      <c r="C250" s="78"/>
      <c r="D250" s="78"/>
      <c r="E250" s="90"/>
      <c r="F250" s="78"/>
      <c r="G250" s="100">
        <v>100000</v>
      </c>
    </row>
    <row r="251" spans="1:7" ht="12.75">
      <c r="A251" s="78"/>
      <c r="B251" s="69"/>
      <c r="C251" s="78"/>
      <c r="D251" s="78"/>
      <c r="E251" s="90"/>
      <c r="F251" s="78"/>
      <c r="G251" s="96"/>
    </row>
    <row r="252" spans="1:7" ht="13.5" thickBot="1">
      <c r="A252" s="78"/>
      <c r="B252" s="78" t="s">
        <v>69</v>
      </c>
      <c r="C252" s="78"/>
      <c r="D252" s="78"/>
      <c r="E252" s="90"/>
      <c r="F252" s="78"/>
      <c r="G252" s="102">
        <f>SUM(G246:G251)</f>
        <v>350014</v>
      </c>
    </row>
    <row r="253" spans="1:7" ht="13.5" thickTop="1">
      <c r="A253" s="78"/>
      <c r="B253" s="78"/>
      <c r="C253" s="78"/>
      <c r="D253" s="78"/>
      <c r="E253" s="90"/>
      <c r="F253" s="78"/>
      <c r="G253" s="100"/>
    </row>
    <row r="254" ht="12.75">
      <c r="B254" s="69" t="s">
        <v>81</v>
      </c>
    </row>
    <row r="257" spans="1:2" ht="12.75">
      <c r="A257" s="70" t="s">
        <v>144</v>
      </c>
      <c r="B257" s="68" t="s">
        <v>70</v>
      </c>
    </row>
    <row r="258" ht="12.75">
      <c r="B258" s="58" t="s">
        <v>71</v>
      </c>
    </row>
    <row r="261" spans="1:2" ht="12.75">
      <c r="A261" s="103" t="s">
        <v>145</v>
      </c>
      <c r="B261" s="80" t="s">
        <v>72</v>
      </c>
    </row>
    <row r="262" spans="1:2" ht="12.75">
      <c r="A262" s="69"/>
      <c r="B262" s="69" t="s">
        <v>73</v>
      </c>
    </row>
    <row r="265" spans="1:2" ht="12.75">
      <c r="A265" s="70" t="s">
        <v>146</v>
      </c>
      <c r="B265" s="68" t="s">
        <v>108</v>
      </c>
    </row>
    <row r="266" spans="1:2" ht="12.75">
      <c r="A266" s="70"/>
      <c r="B266" s="69" t="s">
        <v>181</v>
      </c>
    </row>
    <row r="267" spans="1:2" ht="12.75">
      <c r="A267" s="70"/>
      <c r="B267" s="68"/>
    </row>
    <row r="268" ht="12.75">
      <c r="B268" s="58" t="s">
        <v>162</v>
      </c>
    </row>
    <row r="269" spans="1:2" ht="12.75">
      <c r="A269" s="70" t="s">
        <v>151</v>
      </c>
      <c r="B269" s="68" t="s">
        <v>74</v>
      </c>
    </row>
    <row r="270" spans="5:9" ht="12.75">
      <c r="E270" s="68" t="s">
        <v>101</v>
      </c>
      <c r="G270" s="68" t="s">
        <v>275</v>
      </c>
      <c r="H270" s="68"/>
      <c r="I270" s="68"/>
    </row>
    <row r="271" spans="5:8" ht="12.75">
      <c r="E271" s="105" t="s">
        <v>269</v>
      </c>
      <c r="G271" s="105" t="s">
        <v>269</v>
      </c>
      <c r="H271" s="105"/>
    </row>
    <row r="273" spans="2:8" ht="12.75">
      <c r="B273" s="58" t="s">
        <v>314</v>
      </c>
      <c r="E273" s="65">
        <f>+income!B33</f>
        <v>-104194</v>
      </c>
      <c r="F273" s="65"/>
      <c r="G273" s="65">
        <f>+income!F33</f>
        <v>-218596</v>
      </c>
      <c r="H273" s="65"/>
    </row>
    <row r="274" spans="5:8" ht="12.75">
      <c r="E274" s="65"/>
      <c r="F274" s="65"/>
      <c r="G274" s="65"/>
      <c r="H274" s="65"/>
    </row>
    <row r="275" spans="2:8" ht="12.75">
      <c r="B275" s="58" t="s">
        <v>185</v>
      </c>
      <c r="E275" s="65"/>
      <c r="F275" s="65"/>
      <c r="G275" s="65"/>
      <c r="H275" s="65"/>
    </row>
    <row r="276" spans="2:8" ht="12.75">
      <c r="B276" s="71" t="s">
        <v>184</v>
      </c>
      <c r="E276" s="65">
        <v>319491</v>
      </c>
      <c r="F276" s="65"/>
      <c r="G276" s="65">
        <v>319497</v>
      </c>
      <c r="H276" s="65"/>
    </row>
    <row r="277" spans="2:8" ht="12.75">
      <c r="B277" s="71"/>
      <c r="E277" s="65"/>
      <c r="F277" s="65"/>
      <c r="G277" s="65"/>
      <c r="H277" s="65"/>
    </row>
    <row r="278" spans="2:8" ht="12.75">
      <c r="B278" s="58" t="s">
        <v>315</v>
      </c>
      <c r="E278" s="106">
        <f>+E273/E276*100</f>
        <v>-32.61249925663008</v>
      </c>
      <c r="F278" s="65"/>
      <c r="G278" s="106">
        <f>+G273/G276*100</f>
        <v>-68.41879579463969</v>
      </c>
      <c r="H278" s="106"/>
    </row>
    <row r="280" ht="12.75">
      <c r="B280" s="58" t="s">
        <v>161</v>
      </c>
    </row>
    <row r="281" ht="12.75">
      <c r="B281" s="58" t="s">
        <v>152</v>
      </c>
    </row>
    <row r="284" spans="1:2" ht="12.75">
      <c r="A284" s="70" t="s">
        <v>293</v>
      </c>
      <c r="B284" s="68" t="s">
        <v>294</v>
      </c>
    </row>
    <row r="285" ht="12.75">
      <c r="B285" s="58" t="s">
        <v>295</v>
      </c>
    </row>
    <row r="286" ht="12.75">
      <c r="B286" s="71" t="s">
        <v>309</v>
      </c>
    </row>
    <row r="291" ht="12.75">
      <c r="A291" s="68" t="s">
        <v>75</v>
      </c>
    </row>
    <row r="292" ht="12.75">
      <c r="A292" s="69"/>
    </row>
    <row r="293" ht="12.75">
      <c r="A293" s="69"/>
    </row>
    <row r="294" ht="12.75">
      <c r="A294" s="69"/>
    </row>
    <row r="295" ht="12.75">
      <c r="A295" s="68"/>
    </row>
    <row r="296" ht="12.75">
      <c r="A296" s="68" t="s">
        <v>76</v>
      </c>
    </row>
    <row r="297" ht="12.75">
      <c r="A297" s="68" t="s">
        <v>156</v>
      </c>
    </row>
    <row r="298" ht="12.75">
      <c r="A298" s="68" t="s">
        <v>157</v>
      </c>
    </row>
    <row r="299" ht="12.75">
      <c r="A299" s="69"/>
    </row>
    <row r="300" ht="12.75">
      <c r="A300" s="68" t="s">
        <v>77</v>
      </c>
    </row>
    <row r="301" ht="12.75">
      <c r="A301" s="104" t="s">
        <v>333</v>
      </c>
    </row>
  </sheetData>
  <printOptions/>
  <pageMargins left="0.69" right="0.25" top="0.32" bottom="0.33" header="0.22" footer="0.41"/>
  <pageSetup fitToHeight="1" fitToWidth="1" horizontalDpi="600" verticalDpi="600" orientation="portrait" paperSize="9" scale="61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2006-05-29T06:11:59Z</cp:lastPrinted>
  <dcterms:created xsi:type="dcterms:W3CDTF">2002-10-29T06:52:49Z</dcterms:created>
  <dcterms:modified xsi:type="dcterms:W3CDTF">2006-05-29T10:36:46Z</dcterms:modified>
  <cp:category/>
  <cp:version/>
  <cp:contentType/>
  <cp:contentStatus/>
</cp:coreProperties>
</file>