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3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'bsheet'!$A$1:$E$66</definedName>
    <definedName name="_xlnm.Print_Area" localSheetId="3">'cashflow'!$A$1:$D$57</definedName>
    <definedName name="_xlnm.Print_Area" localSheetId="2">'equity'!$A$1:$L$52</definedName>
    <definedName name="_xlnm.Print_Area" localSheetId="0">'income'!$A$1:$H$43</definedName>
    <definedName name="_xlnm.Print_Area" localSheetId="4">'notes'!$A$181:$I$249</definedName>
  </definedNames>
  <calcPr fullCalcOnLoad="1"/>
</workbook>
</file>

<file path=xl/sharedStrings.xml><?xml version="1.0" encoding="utf-8"?>
<sst xmlns="http://schemas.openxmlformats.org/spreadsheetml/2006/main" count="373" uniqueCount="301">
  <si>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</si>
  <si>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</si>
  <si>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</si>
  <si>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</si>
  <si>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</si>
  <si>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</si>
  <si>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</si>
  <si>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</si>
  <si>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</si>
  <si>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</si>
  <si>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</si>
  <si>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</si>
  <si>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</si>
  <si>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</si>
  <si>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</si>
  <si>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</si>
  <si>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</si>
  <si>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</si>
  <si>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</si>
  <si>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</si>
  <si>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</si>
  <si>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</si>
  <si>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</si>
  <si>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</si>
  <si>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</si>
  <si>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</si>
  <si>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</si>
  <si>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</si>
  <si>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</si>
  <si>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</si>
  <si>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</si>
  <si>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</si>
  <si>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Equity investments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</si>
  <si>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</si>
  <si>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</si>
  <si>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</si>
  <si>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</si>
  <si>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Cash and Cash Equivalents at beginning of year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</si>
  <si>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</si>
  <si>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</si>
  <si>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</si>
  <si>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</si>
  <si>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</si>
  <si>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</si>
  <si>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</si>
  <si>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</si>
  <si>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</si>
  <si>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</si>
  <si>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</si>
  <si>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</si>
  <si>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</si>
  <si>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</si>
  <si>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</si>
  <si>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</si>
  <si>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Goodwill on consolidation</t>
  </si>
  <si>
    <t>Changes in contingent liabilities and contingent assets</t>
  </si>
  <si>
    <t>Review of Performance</t>
  </si>
  <si>
    <t>Profit Forecast/Profit Guarantee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</si>
  <si>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</si>
  <si>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</si>
  <si>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</si>
  <si>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</si>
  <si>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</si>
  <si>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</si>
  <si>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</si>
  <si>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</si>
  <si>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</si>
  <si>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</si>
  <si>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</si>
  <si>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</si>
  <si>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</si>
  <si>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</si>
  <si>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</si>
  <si>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</si>
  <si>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</si>
  <si>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</si>
  <si>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</si>
  <si>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</si>
  <si>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</si>
  <si>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</si>
  <si>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</si>
  <si>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</si>
  <si>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</si>
  <si>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</si>
  <si>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</si>
  <si>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The interim financial report is unaudited and has been prepared in accordance with MASB 26 Interim Financial Reporting</t>
  </si>
  <si>
    <t>Basis of Preparation</t>
  </si>
  <si>
    <t>There were no changes in estimates of amounts reported in prior quarters of the current financial year or changes</t>
  </si>
  <si>
    <t>in estimates of amounts reported in prior financial years that have a material effect in the current quarter.</t>
  </si>
  <si>
    <t>by independent professional valuers less depreciation.</t>
  </si>
  <si>
    <t>All borrowings are denominated in Ringgit Malaysia.</t>
  </si>
  <si>
    <t xml:space="preserve">         3 months ended</t>
  </si>
  <si>
    <t>Weighted average number of ordinary shares ('000)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</si>
  <si>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</si>
  <si>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</si>
  <si>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</si>
  <si>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</si>
  <si>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</si>
  <si>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</si>
  <si>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</si>
  <si>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</si>
  <si>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</si>
  <si>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</si>
  <si>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</si>
  <si>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---------------------------Non-distributable-------------------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</si>
  <si>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</si>
  <si>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</si>
  <si>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</si>
  <si>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</si>
  <si>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Properties</t>
  </si>
  <si>
    <t>Food</t>
  </si>
  <si>
    <t>Franchising</t>
  </si>
  <si>
    <t>Non-</t>
  </si>
  <si>
    <t>Segment</t>
  </si>
  <si>
    <t>Segment results</t>
  </si>
  <si>
    <t>Unallocated expenses</t>
  </si>
  <si>
    <t>Operating profit</t>
  </si>
  <si>
    <t>Profit before taxation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</si>
  <si>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</si>
  <si>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</si>
  <si>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</si>
  <si>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>Included in investing results are exceptional items comprising :-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</si>
  <si>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</si>
  <si>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</si>
  <si>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</si>
  <si>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</si>
  <si>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</si>
  <si>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</si>
  <si>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</si>
  <si>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</si>
  <si>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</si>
  <si>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Liquid</t>
  </si>
  <si>
    <t>Bulking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</si>
  <si>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</si>
  <si>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</si>
  <si>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</si>
  <si>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</si>
  <si>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 xml:space="preserve">         - Associated companies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</si>
  <si>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</si>
  <si>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</si>
  <si>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</si>
  <si>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</si>
  <si>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</si>
  <si>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</si>
  <si>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</si>
  <si>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</si>
  <si>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</si>
  <si>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</si>
  <si>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</si>
  <si>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</si>
  <si>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</si>
  <si>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</si>
  <si>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</si>
  <si>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</si>
  <si>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</si>
  <si>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</si>
  <si>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</si>
  <si>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</si>
  <si>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</si>
  <si>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</si>
  <si>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</si>
  <si>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</si>
  <si>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</si>
  <si>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</si>
  <si>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</si>
  <si>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</si>
  <si>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</si>
  <si>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</si>
  <si>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</si>
  <si>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</si>
  <si>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</si>
  <si>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</si>
  <si>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</si>
  <si>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</si>
  <si>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</si>
  <si>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</si>
  <si>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</si>
  <si>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</si>
  <si>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31/12/2003</t>
  </si>
  <si>
    <t>The directors are of the view that the results reflect the current refocusing on core business activities and streamlining</t>
  </si>
  <si>
    <t>of certain divisions within the Group.</t>
  </si>
  <si>
    <t>for the year ended 31 December 2003)</t>
  </si>
  <si>
    <t>Financial Statements for the year ended 31 December 2003)</t>
  </si>
  <si>
    <t>At 1 January 2004</t>
  </si>
  <si>
    <t>with those adopted in the most recent annual audited financial statements for the year ended 31 December 2003.</t>
  </si>
  <si>
    <t>The audit report of the Group's most recent annual audited financial statements for the year ended 31 December 2003 was</t>
  </si>
  <si>
    <t>audited statements for the year ended 31 December 2003. The carrying value is based on a valuation carried out in 1983</t>
  </si>
  <si>
    <t>Write back of impairment loss on investment in a subsidiary company</t>
  </si>
  <si>
    <t>Material Changes in the Quarterly Results as Compared with the Immediate Preceding Quarter</t>
  </si>
  <si>
    <t>KOAY BENG HOCK</t>
  </si>
  <si>
    <t>Secretaries</t>
  </si>
  <si>
    <t>Interim dividend in specie of 31,969,136</t>
  </si>
  <si>
    <t xml:space="preserve">  Symphony House Bhd</t>
  </si>
  <si>
    <t xml:space="preserve">  ordinary shares of RM0.10 each in </t>
  </si>
  <si>
    <t>and Chapter 9 part K of the Listing Requirements of the Bursa Malaysia Securities Berhad.</t>
  </si>
  <si>
    <t>ADDITIONAL INFORMATION AS REQUIRED BY APPENDIX 9B OF THE BURSA MALAYSIA SECURITIES BERHAD</t>
  </si>
  <si>
    <t>The Company had on 3 November 2003 entered into a conditional Share Sale Agreement with Keretapi Tanah Melayu Berhad for</t>
  </si>
  <si>
    <t>IT and</t>
  </si>
  <si>
    <t>Services</t>
  </si>
  <si>
    <t>First and final dividend of 1% less 28% tax paid</t>
  </si>
  <si>
    <t xml:space="preserve">  for the financial year ended 31 December 2003</t>
  </si>
  <si>
    <t xml:space="preserve">  for the financial year ended 31 December 2002</t>
  </si>
  <si>
    <t>Private placement of 9,622,000 ordinary</t>
  </si>
  <si>
    <t xml:space="preserve">    shares at RM1.00 each</t>
  </si>
  <si>
    <t xml:space="preserve">        - Dividends paid</t>
  </si>
  <si>
    <t xml:space="preserve">        - Share capital issued</t>
  </si>
  <si>
    <t>A first and final dividend of 1% less 28% income tax, amounting to RM2,300,448 in respect of the financial year ended 31 December</t>
  </si>
  <si>
    <t>2003 was paid on 10 August 2004.</t>
  </si>
  <si>
    <t>There were no material changes in the composition of the Group during the interim period under review.</t>
  </si>
  <si>
    <t xml:space="preserve">     RM763,940 since the last annual balance sheet date. Corporate guarantees given to financial institutions for facilities</t>
  </si>
  <si>
    <t>(a) Indemnities given to third parties in respect of bank guarantees for the Group have increased to RM813,050 from</t>
  </si>
  <si>
    <t>There is no sale of unquoted investments during the current financial period. There is no sale of properties</t>
  </si>
  <si>
    <t>Net Profit before tax</t>
  </si>
  <si>
    <t>Operating profit before changes in working capital</t>
  </si>
  <si>
    <t>to utilisation of unabsorbed tax losses brought forward of certain subsidiary companies and gain on disposal of quoted investments</t>
  </si>
  <si>
    <t xml:space="preserve">An interim dividend in specie of RM31,969,136 Symphony House Bhd (SHB) 'A' shares of RM0.10 each was distributed to entitled </t>
  </si>
  <si>
    <t xml:space="preserve">shareholders of the Company on the basis of one (1) SHB 'A' shares for every seven (7) Bolton ordinary shares of RM1.00 each </t>
  </si>
  <si>
    <t>held on 2 April 2004.</t>
  </si>
  <si>
    <t>FOR THE YEAR ENDED 31 DECEMBER 2004</t>
  </si>
  <si>
    <t>31/12/2004</t>
  </si>
  <si>
    <t xml:space="preserve">           12 months ended</t>
  </si>
  <si>
    <t>AS AT 31 DECEMBER 2004</t>
  </si>
  <si>
    <t>At 31 December 2004</t>
  </si>
  <si>
    <t>At 31 December 2003</t>
  </si>
  <si>
    <t>12 months</t>
  </si>
  <si>
    <t>At 1 January 2003 - as previously reported</t>
  </si>
  <si>
    <t xml:space="preserve">                            -  prior year adjustments</t>
  </si>
  <si>
    <t>At 1 January 2003 - as restated</t>
  </si>
  <si>
    <t>Transfer to accumulated profit</t>
  </si>
  <si>
    <t>Net loss for the year</t>
  </si>
  <si>
    <t>Net profit for the year</t>
  </si>
  <si>
    <t>Unaudited interim report for the quarter ended 31 December 2004</t>
  </si>
  <si>
    <t>12 months ended</t>
  </si>
  <si>
    <t>31/12/04</t>
  </si>
  <si>
    <t>12 months ended 31/12/2004</t>
  </si>
  <si>
    <t xml:space="preserve">     granted to an associated company amounted to RM72.4 million as at 31 December 2004.</t>
  </si>
  <si>
    <t>The effective tax rate of the Group for the twelve months ended 31 December 2004 is lower than the statutory tax rate principally due</t>
  </si>
  <si>
    <t>(b) Investments in quoted securities as at 31 December 2004 are as follows :-</t>
  </si>
  <si>
    <t>Particulars of the Group's borrowings as at 31 December 2004 are as follows :-</t>
  </si>
  <si>
    <t>31/12/03</t>
  </si>
  <si>
    <t>Write back of provision for diminution in value of quoted investments</t>
  </si>
  <si>
    <t>Gain on disposal of quoted investments</t>
  </si>
  <si>
    <t>During the current financial quarter, the Company repurchased 5,000 of its issued share capital of RM1/- each from</t>
  </si>
  <si>
    <t>the open market at an average price of RM0.94 per share. The shares repurchased were retained as treasury shares.</t>
  </si>
  <si>
    <t>No dividends were paid in the quarter ended 31 December 2004.</t>
  </si>
  <si>
    <t>The results of the current quarter is slightly higher than the preceding quarter mainly due to write back of provision for</t>
  </si>
  <si>
    <t>diminution in value of quoted investments in the current quarter.</t>
  </si>
  <si>
    <t>In respect of prior years</t>
  </si>
  <si>
    <t xml:space="preserve">        Total gain on disposal</t>
  </si>
  <si>
    <t>Share issue expenses</t>
  </si>
  <si>
    <t>Profit/(loss) before tax</t>
  </si>
  <si>
    <t>Profit/(loss) after tax</t>
  </si>
  <si>
    <t>Net profit/(loss) for the year</t>
  </si>
  <si>
    <t>Less : 842,000 treasury shares, at cost</t>
  </si>
  <si>
    <t>Cash and Cash Equivalents at end of year</t>
  </si>
  <si>
    <t>and write back of provision for diminution in value of quoted investments not subject to income tax.</t>
  </si>
  <si>
    <t>the acquisition of the entire equity interest in Tijani (Bukit Tunku) Sdn Bhd (formerly known as KTMB (Bukit Tunku) Sdn Bhd)</t>
  </si>
  <si>
    <t>for a total cash consideration of RM2 million.</t>
  </si>
  <si>
    <t>The proposed acquisition has been completed on 29 October 2004. Accordingly, Tijani (Bukit Tunku) Sdn Bhd became a wholly</t>
  </si>
  <si>
    <t>owned subsidiary of Bolton Bhd.</t>
  </si>
  <si>
    <t xml:space="preserve">      (2003 : 1.0 sen per share less 28% tax) to be paid on a date to be announced later.</t>
  </si>
  <si>
    <t xml:space="preserve">         12 months ended</t>
  </si>
  <si>
    <t>There is no material subsequent event since 31 December 2004.</t>
  </si>
  <si>
    <t>(b) As part of the agreement on the disposal of the Group's entire equity interest in Symphony Global Sdn Bhd (formerly known as</t>
  </si>
  <si>
    <t xml:space="preserve">     guarantee that the aggregate profit after tax of SGSB for the three financial years ending 31 December 2004 to 2006 shall not be</t>
  </si>
  <si>
    <t>EPS/(LPS) - basic (sen)</t>
  </si>
  <si>
    <t>Net profit/(loss) for the period (RM'000)</t>
  </si>
  <si>
    <t>Basic earnings/(loss) per share (sen)</t>
  </si>
  <si>
    <t>The fully diluted earnings per share for the current period is not presented as the effect of the conversion of warrants</t>
  </si>
  <si>
    <t xml:space="preserve"> </t>
  </si>
  <si>
    <t>(b) The annual gross dividend per share for the year ended 31 December 2004 would be:</t>
  </si>
  <si>
    <t xml:space="preserve">           entitled shareholders of the Company on the basis of one (1) SHB 'A' shares for every seven (7) Bolton ordinary shares </t>
  </si>
  <si>
    <t xml:space="preserve">     (i) at the request of the Company and upon the written consent of SHB; or</t>
  </si>
  <si>
    <t xml:space="preserve">     (ii) if there is a re-organisation, reconstruction or otherwise an amalgation in SHB Group relating to businesses involving information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</si>
  <si>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</si>
  <si>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</si>
  <si>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</si>
  <si>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</si>
  <si>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</si>
  <si>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    - Net cash received on disposal of subsidiary company</t>
  </si>
  <si>
    <t xml:space="preserve">         - Net cash received on acquisition of subsidiary company</t>
  </si>
  <si>
    <t xml:space="preserve">         - Refund of part proceeds in respect of the disposal</t>
  </si>
  <si>
    <t xml:space="preserve">                of a former associated company</t>
  </si>
  <si>
    <t xml:space="preserve">      (i)  An interim dividend in specie of RM31,969,136 Symphony House Bhd (SHB) 'A' shares of RM0.10 each was distributed to </t>
  </si>
  <si>
    <t xml:space="preserve">        - Dividends paid to minority shareholders</t>
  </si>
  <si>
    <t xml:space="preserve">     Global Innovative Management Partners-ACT Sdn Bhd)("SGSB") to Symphony House Bhd ("SHB"), the Company provided a</t>
  </si>
  <si>
    <t xml:space="preserve">     less than RM75 million.  The profit guarantee provided by the company may only lapsed upon the following:</t>
  </si>
  <si>
    <t xml:space="preserve">      As at the date of this announcement, the Company has not received the Certified Profit Certificate in respect of SGSB audited </t>
  </si>
  <si>
    <t>The Group performance is mainly attributable to the property development activities carried at Tijani in Bukit Tunku, Taman Tasik</t>
  </si>
  <si>
    <t>Prima in Puchong, Lavender Heights in Senawang and Taman Seri Teluk Emas in Melaka respectively.</t>
  </si>
  <si>
    <t>Prospects for the next financial year</t>
  </si>
  <si>
    <t>Appendix A</t>
  </si>
  <si>
    <t xml:space="preserve">           at the forthcoming Annual General Meeting.</t>
  </si>
  <si>
    <t xml:space="preserve">      results for the year ended 31 December 2004.</t>
  </si>
  <si>
    <t>(a) The Board is pleased to recommend a final dividend of 2.5 sen per share less 28% tax for the year ended 31 December 2004</t>
  </si>
  <si>
    <t xml:space="preserve">      (ii)  A final dividend of 2.5 sen per share less 28% tax ( 2003 : 1.0 sen per share less 28% tax) subject to shareholders' approval</t>
  </si>
  <si>
    <t xml:space="preserve">           of RM1.00 each held on 2 April 2004.</t>
  </si>
  <si>
    <t>launch of the luxurious bungalows and semi-detached houses in Tijani 2 South in Bukit Tunku.</t>
  </si>
  <si>
    <t xml:space="preserve">improve in line with the favourable conditions for the residential property market and taking into account the successful </t>
  </si>
  <si>
    <t xml:space="preserve">Barring any unforeseen circumstances, the directors are of the view that the financial results of the Group is expected to </t>
  </si>
  <si>
    <t xml:space="preserve">         - Property, plant and equipment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</si>
</sst>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41" fontId="0" fillId="0" borderId="0" xfId="0" applyNumberFormat="1" applyFont="1" applyAlignment="1" quotePrefix="1">
      <alignment/>
    </xf>
    <xf numFmtId="41" fontId="0" fillId="0" borderId="8" xfId="15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B1">
      <selection activeCell="H5" sqref="H5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 t="s">
        <v>291</v>
      </c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218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93</v>
      </c>
      <c r="C9" s="6"/>
      <c r="D9" s="7"/>
      <c r="E9" s="4"/>
      <c r="F9" s="5" t="s">
        <v>220</v>
      </c>
      <c r="G9" s="6"/>
      <c r="H9" s="7"/>
      <c r="I9" s="2"/>
    </row>
    <row r="10" spans="1:9" ht="12.75">
      <c r="A10" s="2"/>
      <c r="B10" s="43" t="s">
        <v>219</v>
      </c>
      <c r="C10" s="1"/>
      <c r="D10" s="43" t="s">
        <v>178</v>
      </c>
      <c r="E10" s="9"/>
      <c r="F10" s="10" t="str">
        <f>+B10</f>
        <v>31/12/2004</v>
      </c>
      <c r="G10" s="8"/>
      <c r="H10" s="10" t="str">
        <f>+D10</f>
        <v>31/12/2003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+F13-111756</f>
        <v>38568</v>
      </c>
      <c r="C13" s="45"/>
      <c r="D13" s="45">
        <f>+H13-104242</f>
        <v>71052</v>
      </c>
      <c r="E13" s="46"/>
      <c r="F13" s="45">
        <v>150324</v>
      </c>
      <c r="G13" s="45"/>
      <c r="H13" s="47">
        <v>175294</v>
      </c>
      <c r="I13" s="14"/>
    </row>
    <row r="14" spans="1:9" ht="12.75">
      <c r="A14" s="14"/>
      <c r="B14" s="45"/>
      <c r="C14" s="45"/>
      <c r="D14" s="47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F15+91189</f>
        <v>-33875</v>
      </c>
      <c r="C15" s="45"/>
      <c r="D15" s="45">
        <f>+H15+87368</f>
        <v>-66163</v>
      </c>
      <c r="E15" s="46"/>
      <c r="F15" s="45">
        <v>-125064</v>
      </c>
      <c r="G15" s="45"/>
      <c r="H15" s="47">
        <v>-153531</v>
      </c>
      <c r="I15" s="14"/>
    </row>
    <row r="16" spans="1:9" ht="12.75">
      <c r="A16" s="14"/>
      <c r="B16" s="45"/>
      <c r="C16" s="45"/>
      <c r="D16" s="47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+F17-4829</f>
        <v>1307</v>
      </c>
      <c r="C17" s="45"/>
      <c r="D17" s="45">
        <f>+H17-2485</f>
        <v>1251</v>
      </c>
      <c r="E17" s="46"/>
      <c r="F17" s="45">
        <v>6136</v>
      </c>
      <c r="G17" s="45"/>
      <c r="H17" s="47">
        <v>3736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8</v>
      </c>
      <c r="B19" s="46">
        <f>SUM(B13:B17)</f>
        <v>6000</v>
      </c>
      <c r="C19" s="46"/>
      <c r="D19" s="46">
        <f>SUM(D13:D17)</f>
        <v>6140</v>
      </c>
      <c r="E19" s="46"/>
      <c r="F19" s="46">
        <f>SUM(F13:F17)</f>
        <v>31396</v>
      </c>
      <c r="G19" s="46"/>
      <c r="H19" s="46">
        <f>SUM(H13:H17)</f>
        <v>25499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9</v>
      </c>
      <c r="B21" s="45">
        <f>+F21+15981</f>
        <v>-7225</v>
      </c>
      <c r="C21" s="45"/>
      <c r="D21" s="45">
        <f>+H21+16074</f>
        <v>-5171</v>
      </c>
      <c r="E21" s="46"/>
      <c r="F21" s="45">
        <v>-23206</v>
      </c>
      <c r="G21" s="45"/>
      <c r="H21" s="47">
        <v>-21245</v>
      </c>
      <c r="I21" s="14"/>
    </row>
    <row r="22" spans="1:9" ht="12.75">
      <c r="A22" s="14"/>
      <c r="B22" s="45"/>
      <c r="C22" s="45"/>
      <c r="D22" s="47"/>
      <c r="E22" s="46"/>
      <c r="F22" s="45"/>
      <c r="G22" s="45"/>
      <c r="H22" s="47"/>
      <c r="I22" s="14"/>
    </row>
    <row r="23" spans="1:9" ht="12.75">
      <c r="A23" s="14" t="s">
        <v>10</v>
      </c>
      <c r="B23" s="45">
        <f>+F23-20341</f>
        <v>7341</v>
      </c>
      <c r="C23" s="45"/>
      <c r="D23" s="45">
        <f>+H23-6167</f>
        <v>-40779</v>
      </c>
      <c r="E23" s="46"/>
      <c r="F23" s="45">
        <v>27682</v>
      </c>
      <c r="G23" s="45"/>
      <c r="H23" s="47">
        <v>-34612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250</v>
      </c>
      <c r="B25" s="45">
        <f>SUM(B19:B23)</f>
        <v>6116</v>
      </c>
      <c r="C25" s="45"/>
      <c r="D25" s="45">
        <f>SUM(D19:D23)</f>
        <v>-39810</v>
      </c>
      <c r="E25" s="46"/>
      <c r="F25" s="45">
        <f>SUM(F19:F23)</f>
        <v>35872</v>
      </c>
      <c r="G25" s="45"/>
      <c r="H25" s="45">
        <f>SUM(H19:H23)</f>
        <v>-30358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11</v>
      </c>
      <c r="B27" s="45">
        <f>+F27+5768</f>
        <v>-658</v>
      </c>
      <c r="C27" s="45"/>
      <c r="D27" s="45">
        <f>+H27+2290</f>
        <v>-3214</v>
      </c>
      <c r="E27" s="46"/>
      <c r="F27" s="45">
        <v>-6426</v>
      </c>
      <c r="G27" s="45"/>
      <c r="H27" s="47">
        <v>-5504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251</v>
      </c>
      <c r="B29" s="45">
        <f>+B25+B27</f>
        <v>5458</v>
      </c>
      <c r="C29" s="45"/>
      <c r="D29" s="45">
        <f>+D25+D27</f>
        <v>-43024</v>
      </c>
      <c r="E29" s="46"/>
      <c r="F29" s="45">
        <f>+F25+F27</f>
        <v>29446</v>
      </c>
      <c r="G29" s="45"/>
      <c r="H29" s="45">
        <f>+H25+H27</f>
        <v>-35862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138</v>
      </c>
      <c r="B31" s="45">
        <f>+F31+1163</f>
        <v>-1422</v>
      </c>
      <c r="C31" s="45"/>
      <c r="D31" s="45">
        <f>+H31+1021</f>
        <v>704</v>
      </c>
      <c r="E31" s="46"/>
      <c r="F31" s="45">
        <v>-2585</v>
      </c>
      <c r="G31" s="45"/>
      <c r="H31" s="47">
        <v>-317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252</v>
      </c>
      <c r="B33" s="50">
        <f>+B29+B31</f>
        <v>4036</v>
      </c>
      <c r="C33" s="45"/>
      <c r="D33" s="50">
        <f>+D29+D31</f>
        <v>-42320</v>
      </c>
      <c r="E33" s="46"/>
      <c r="F33" s="50">
        <f>+F29+F31</f>
        <v>26861</v>
      </c>
      <c r="G33" s="45"/>
      <c r="H33" s="50">
        <f>+H29+H31</f>
        <v>-36179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265</v>
      </c>
      <c r="B36" s="110">
        <f>+notes!D232</f>
        <v>1.2598995451750155</v>
      </c>
      <c r="C36" s="111"/>
      <c r="D36" s="110">
        <f>+notes!E232</f>
        <v>-13.210839631270233</v>
      </c>
      <c r="E36" s="112"/>
      <c r="F36" s="110">
        <f>+notes!G232</f>
        <v>8.385074748004483</v>
      </c>
      <c r="G36" s="113"/>
      <c r="H36" s="114">
        <f>+notes!H232</f>
        <v>-11.495213372689694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129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181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36">
      <selection activeCell="A47" sqref="A47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125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221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94</v>
      </c>
      <c r="C8" s="9"/>
      <c r="D8" s="8" t="s">
        <v>94</v>
      </c>
      <c r="F8" s="11"/>
      <c r="G8" s="16"/>
      <c r="H8" s="14"/>
    </row>
    <row r="9" spans="1:8" ht="12.75">
      <c r="A9" s="14"/>
      <c r="B9" s="43" t="s">
        <v>219</v>
      </c>
      <c r="C9" s="9"/>
      <c r="D9" s="43" t="s">
        <v>178</v>
      </c>
      <c r="F9" s="11"/>
      <c r="G9" s="19"/>
      <c r="H9" s="14"/>
    </row>
    <row r="10" spans="1:8" ht="12.75">
      <c r="A10" s="14"/>
      <c r="B10" s="8" t="s">
        <v>3</v>
      </c>
      <c r="C10" s="9"/>
      <c r="D10" s="8" t="s">
        <v>3</v>
      </c>
      <c r="F10" s="14"/>
      <c r="G10" s="21"/>
      <c r="H10" s="14"/>
    </row>
    <row r="11" spans="1:8" ht="12.75">
      <c r="A11" s="14"/>
      <c r="B11" s="20"/>
      <c r="C11" s="18"/>
      <c r="D11" s="14"/>
      <c r="F11" s="14"/>
      <c r="G11" s="21"/>
      <c r="H11" s="14"/>
    </row>
    <row r="12" spans="1:8" ht="12.75">
      <c r="A12" s="14" t="s">
        <v>12</v>
      </c>
      <c r="B12" s="55">
        <v>135773</v>
      </c>
      <c r="C12" s="54"/>
      <c r="D12" s="55">
        <v>174801</v>
      </c>
      <c r="F12" s="14"/>
      <c r="G12" s="21"/>
      <c r="H12" s="14"/>
    </row>
    <row r="13" spans="1:8" ht="12.75">
      <c r="A13" s="14"/>
      <c r="B13" s="55"/>
      <c r="C13" s="54"/>
      <c r="D13" s="55"/>
      <c r="F13" s="14"/>
      <c r="G13" s="21"/>
      <c r="H13" s="14"/>
    </row>
    <row r="14" spans="1:8" ht="12.75">
      <c r="A14" s="14" t="s">
        <v>140</v>
      </c>
      <c r="B14" s="53">
        <v>338359</v>
      </c>
      <c r="C14" s="54"/>
      <c r="D14" s="53">
        <v>210923</v>
      </c>
      <c r="F14" s="14"/>
      <c r="G14" s="22"/>
      <c r="H14" s="14"/>
    </row>
    <row r="15" spans="1:8" ht="12.75">
      <c r="A15" s="14"/>
      <c r="B15" s="56"/>
      <c r="C15" s="54"/>
      <c r="D15" s="56"/>
      <c r="F15" s="14"/>
      <c r="G15" s="23"/>
      <c r="H15" s="14"/>
    </row>
    <row r="16" spans="1:8" ht="12.75">
      <c r="A16" s="14" t="s">
        <v>95</v>
      </c>
      <c r="B16" s="53">
        <v>71258</v>
      </c>
      <c r="C16" s="54"/>
      <c r="D16" s="53">
        <v>69522</v>
      </c>
      <c r="F16" s="14"/>
      <c r="G16" s="23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54</v>
      </c>
      <c r="B18" s="53">
        <v>39903</v>
      </c>
      <c r="C18" s="54"/>
      <c r="D18" s="53">
        <v>224530</v>
      </c>
      <c r="F18" s="14"/>
      <c r="G18" s="23"/>
      <c r="H18" s="14"/>
    </row>
    <row r="19" spans="1:8" ht="12.75">
      <c r="A19" s="14"/>
      <c r="B19" s="53"/>
      <c r="C19" s="54"/>
      <c r="D19" s="53"/>
      <c r="F19" s="14"/>
      <c r="G19" s="23"/>
      <c r="H19" s="14"/>
    </row>
    <row r="20" spans="1:8" ht="12.75">
      <c r="A20" s="14" t="s">
        <v>13</v>
      </c>
      <c r="B20" s="55">
        <v>315</v>
      </c>
      <c r="C20" s="54"/>
      <c r="D20" s="55">
        <v>5275</v>
      </c>
      <c r="F20" s="14"/>
      <c r="G20" s="21"/>
      <c r="H20" s="14"/>
    </row>
    <row r="21" spans="1:8" ht="12.75">
      <c r="A21" s="14"/>
      <c r="B21" s="55"/>
      <c r="C21" s="54"/>
      <c r="D21" s="55"/>
      <c r="F21" s="14"/>
      <c r="G21" s="21"/>
      <c r="H21" s="14"/>
    </row>
    <row r="22" spans="1:8" ht="12.75">
      <c r="A22" s="14" t="s">
        <v>96</v>
      </c>
      <c r="B22" s="55">
        <v>55340</v>
      </c>
      <c r="C22" s="54"/>
      <c r="D22" s="55">
        <v>50522</v>
      </c>
      <c r="F22" s="14"/>
      <c r="G22" s="21"/>
      <c r="H22" s="14"/>
    </row>
    <row r="23" spans="1:8" ht="12.75">
      <c r="A23" s="14"/>
      <c r="B23" s="57"/>
      <c r="C23" s="54"/>
      <c r="D23" s="57"/>
      <c r="F23" s="14"/>
      <c r="G23" s="21"/>
      <c r="H23" s="14"/>
    </row>
    <row r="24" spans="1:8" ht="12.75">
      <c r="A24" s="14" t="s">
        <v>14</v>
      </c>
      <c r="B24" s="57"/>
      <c r="C24" s="54"/>
      <c r="D24" s="57"/>
      <c r="F24" s="14"/>
      <c r="G24" s="21"/>
      <c r="H24" s="14"/>
    </row>
    <row r="25" spans="1:8" ht="12.75">
      <c r="A25" s="27" t="s">
        <v>15</v>
      </c>
      <c r="B25" s="58">
        <v>221340</v>
      </c>
      <c r="C25" s="54"/>
      <c r="D25" s="58">
        <v>128016</v>
      </c>
      <c r="F25" s="24"/>
      <c r="G25" s="25"/>
      <c r="H25" s="14"/>
    </row>
    <row r="26" spans="1:4" ht="12.75">
      <c r="A26" s="27" t="s">
        <v>16</v>
      </c>
      <c r="B26" s="59">
        <v>105084</v>
      </c>
      <c r="C26" s="60"/>
      <c r="D26" s="59">
        <v>112559</v>
      </c>
    </row>
    <row r="27" spans="1:4" ht="12.75">
      <c r="A27" s="26" t="s">
        <v>97</v>
      </c>
      <c r="B27" s="59">
        <v>2445</v>
      </c>
      <c r="C27" s="60"/>
      <c r="D27" s="59">
        <v>3446</v>
      </c>
    </row>
    <row r="28" spans="1:4" ht="12.75">
      <c r="A28" s="27" t="s">
        <v>17</v>
      </c>
      <c r="B28" s="61">
        <v>51050</v>
      </c>
      <c r="C28" s="60"/>
      <c r="D28" s="61">
        <v>22075</v>
      </c>
    </row>
    <row r="29" spans="2:4" ht="12.75">
      <c r="B29" s="62">
        <f>SUM(B25:B28)</f>
        <v>379919</v>
      </c>
      <c r="C29" s="60"/>
      <c r="D29" s="62">
        <f>SUM(D25:D28)</f>
        <v>266096</v>
      </c>
    </row>
    <row r="30" spans="1:4" ht="12.75">
      <c r="A30" s="26" t="s">
        <v>18</v>
      </c>
      <c r="B30" s="63"/>
      <c r="C30" s="60"/>
      <c r="D30" s="63"/>
    </row>
    <row r="31" spans="1:4" ht="12.75">
      <c r="A31" s="27" t="s">
        <v>19</v>
      </c>
      <c r="B31" s="64">
        <v>35252</v>
      </c>
      <c r="C31" s="60"/>
      <c r="D31" s="64">
        <v>43381</v>
      </c>
    </row>
    <row r="32" spans="1:4" ht="12.75">
      <c r="A32" s="27" t="s">
        <v>20</v>
      </c>
      <c r="B32" s="64">
        <v>193606</v>
      </c>
      <c r="C32" s="60"/>
      <c r="D32" s="64">
        <v>195308</v>
      </c>
    </row>
    <row r="33" spans="2:4" ht="12.75">
      <c r="B33" s="62">
        <f>SUM(B31:B32)</f>
        <v>228858</v>
      </c>
      <c r="C33" s="60"/>
      <c r="D33" s="62">
        <f>SUM(D31:D32)</f>
        <v>238689</v>
      </c>
    </row>
    <row r="34" spans="2:4" ht="12.75">
      <c r="B34" s="60"/>
      <c r="C34" s="60"/>
      <c r="D34" s="60"/>
    </row>
    <row r="35" spans="1:4" ht="12.75">
      <c r="A35" s="26" t="s">
        <v>176</v>
      </c>
      <c r="B35" s="60">
        <f>+B29-B33</f>
        <v>151061</v>
      </c>
      <c r="C35" s="60"/>
      <c r="D35" s="60">
        <f>+D29-D33</f>
        <v>27407</v>
      </c>
    </row>
    <row r="36" spans="2:4" ht="12.75">
      <c r="B36" s="60"/>
      <c r="C36" s="60"/>
      <c r="D36" s="60"/>
    </row>
    <row r="37" spans="2:4" ht="13.5" thickBot="1">
      <c r="B37" s="65">
        <f>SUM(B12:B22)+B35</f>
        <v>792009</v>
      </c>
      <c r="C37" s="60"/>
      <c r="D37" s="65">
        <f>SUM(D12:D22)+D35</f>
        <v>762980</v>
      </c>
    </row>
    <row r="38" spans="2:4" ht="12.75">
      <c r="B38" s="60"/>
      <c r="C38" s="60"/>
      <c r="D38" s="60"/>
    </row>
    <row r="39" spans="2:4" ht="12.75">
      <c r="B39" s="60"/>
      <c r="C39" s="60"/>
      <c r="D39" s="60"/>
    </row>
    <row r="40" spans="1:4" ht="12.75">
      <c r="A40" t="s">
        <v>21</v>
      </c>
      <c r="B40" s="60">
        <v>320343</v>
      </c>
      <c r="C40" s="60"/>
      <c r="D40" s="60">
        <v>320343</v>
      </c>
    </row>
    <row r="41" spans="2:4" ht="12.75">
      <c r="B41" s="60"/>
      <c r="C41" s="60"/>
      <c r="D41" s="60"/>
    </row>
    <row r="42" spans="1:4" ht="12.75">
      <c r="A42" t="s">
        <v>22</v>
      </c>
      <c r="B42" s="60">
        <v>267745</v>
      </c>
      <c r="C42" s="60"/>
      <c r="D42" s="60">
        <v>287143</v>
      </c>
    </row>
    <row r="43" spans="2:4" ht="12.75">
      <c r="B43" s="66"/>
      <c r="C43" s="60"/>
      <c r="D43" s="66"/>
    </row>
    <row r="44" spans="2:4" ht="12.75">
      <c r="B44" s="60">
        <f>+B40+B42</f>
        <v>588088</v>
      </c>
      <c r="C44" s="60"/>
      <c r="D44" s="60">
        <f>+D40+D42</f>
        <v>607486</v>
      </c>
    </row>
    <row r="45" spans="2:4" ht="12.75">
      <c r="B45" s="60"/>
      <c r="C45" s="60"/>
      <c r="D45" s="60"/>
    </row>
    <row r="46" spans="1:4" ht="12.75">
      <c r="A46" s="28" t="s">
        <v>253</v>
      </c>
      <c r="B46" s="60">
        <v>-658</v>
      </c>
      <c r="C46" s="60"/>
      <c r="D46" s="60">
        <v>-650</v>
      </c>
    </row>
    <row r="47" spans="2:4" ht="12.75">
      <c r="B47" s="66"/>
      <c r="C47" s="60"/>
      <c r="D47" s="66"/>
    </row>
    <row r="48" spans="1:4" ht="12.75">
      <c r="A48" t="s">
        <v>23</v>
      </c>
      <c r="B48" s="60">
        <f>+B44+B46</f>
        <v>587430</v>
      </c>
      <c r="C48" s="60"/>
      <c r="D48" s="60">
        <f>+D44+D46</f>
        <v>606836</v>
      </c>
    </row>
    <row r="49" spans="2:4" ht="12.75">
      <c r="B49" s="60"/>
      <c r="C49" s="60"/>
      <c r="D49" s="60"/>
    </row>
    <row r="50" spans="1:4" ht="12.75">
      <c r="A50" t="s">
        <v>139</v>
      </c>
      <c r="B50" s="60">
        <v>12097</v>
      </c>
      <c r="C50" s="60"/>
      <c r="D50" s="60">
        <v>15290</v>
      </c>
    </row>
    <row r="51" spans="2:4" ht="12.75">
      <c r="B51" s="60"/>
      <c r="C51" s="60"/>
      <c r="D51" s="60"/>
    </row>
    <row r="52" spans="1:4" ht="12.75">
      <c r="A52" t="s">
        <v>98</v>
      </c>
      <c r="B52" s="60">
        <v>189207</v>
      </c>
      <c r="C52" s="60"/>
      <c r="D52" s="60">
        <v>135028</v>
      </c>
    </row>
    <row r="53" spans="2:4" ht="12.75">
      <c r="B53" s="60"/>
      <c r="C53" s="60"/>
      <c r="D53" s="60"/>
    </row>
    <row r="54" spans="1:4" ht="12.75">
      <c r="A54" t="s">
        <v>99</v>
      </c>
      <c r="B54" s="60">
        <v>656</v>
      </c>
      <c r="C54" s="60"/>
      <c r="D54" s="60">
        <v>1659</v>
      </c>
    </row>
    <row r="55" spans="2:4" ht="12.75">
      <c r="B55" s="60"/>
      <c r="C55" s="60"/>
      <c r="D55" s="60"/>
    </row>
    <row r="56" spans="1:4" ht="12.75">
      <c r="A56" t="s">
        <v>100</v>
      </c>
      <c r="B56" s="60">
        <v>2619</v>
      </c>
      <c r="C56" s="60"/>
      <c r="D56" s="60">
        <v>4167</v>
      </c>
    </row>
    <row r="57" spans="2:4" ht="12.75">
      <c r="B57" s="60"/>
      <c r="C57" s="60"/>
      <c r="D57" s="60"/>
    </row>
    <row r="58" spans="2:4" ht="13.5" thickBot="1">
      <c r="B58" s="65">
        <f>SUM(B48:B56)</f>
        <v>792009</v>
      </c>
      <c r="C58" s="60"/>
      <c r="D58" s="65">
        <f>SUM(D48:D56)</f>
        <v>762980</v>
      </c>
    </row>
    <row r="59" spans="2:4" ht="12.75">
      <c r="B59" s="60"/>
      <c r="C59" s="60"/>
      <c r="D59" s="60"/>
    </row>
    <row r="60" spans="1:4" ht="13.5" thickBot="1">
      <c r="A60" t="s">
        <v>101</v>
      </c>
      <c r="B60" s="115">
        <f>+(B48-B18-B20)/B40</f>
        <v>1.708206516140512</v>
      </c>
      <c r="C60" s="116"/>
      <c r="D60" s="115">
        <f>+(D48-D18-D20)/D40</f>
        <v>1.1769603206562966</v>
      </c>
    </row>
    <row r="61" spans="2:4" ht="12.75">
      <c r="B61" s="60"/>
      <c r="C61" s="60"/>
      <c r="D61" s="60"/>
    </row>
    <row r="63" ht="12.75">
      <c r="A63" s="31" t="s">
        <v>135</v>
      </c>
    </row>
    <row r="64" ht="12.75">
      <c r="A64" s="32" t="s">
        <v>182</v>
      </c>
    </row>
    <row r="65" spans="5:6" ht="12.75">
      <c r="E65" s="12"/>
      <c r="F65" s="12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29">
      <selection activeCell="A42" sqref="A42"/>
    </sheetView>
  </sheetViews>
  <sheetFormatPr defaultColWidth="9.140625" defaultRowHeight="12.75"/>
  <cols>
    <col min="1" max="1" width="38.574218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0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126</v>
      </c>
    </row>
    <row r="6" ht="12.75">
      <c r="A6" s="13" t="s">
        <v>218</v>
      </c>
    </row>
    <row r="8" spans="2:12" ht="12.75">
      <c r="B8" s="36"/>
      <c r="C8" s="36"/>
      <c r="D8" s="38" t="s">
        <v>104</v>
      </c>
      <c r="E8" s="33"/>
      <c r="F8" s="33"/>
      <c r="G8" s="33"/>
      <c r="H8" s="33"/>
      <c r="I8" s="33"/>
      <c r="J8" s="8" t="s">
        <v>103</v>
      </c>
      <c r="K8" s="33"/>
      <c r="L8" s="33"/>
    </row>
    <row r="9" spans="2:12" ht="12.75">
      <c r="B9" s="33" t="s">
        <v>38</v>
      </c>
      <c r="C9" s="33"/>
      <c r="D9" s="33" t="s">
        <v>38</v>
      </c>
      <c r="E9" s="33"/>
      <c r="F9" s="33" t="s">
        <v>39</v>
      </c>
      <c r="G9" s="33"/>
      <c r="H9" s="33" t="s">
        <v>105</v>
      </c>
      <c r="I9" s="33"/>
      <c r="J9" s="33" t="s">
        <v>41</v>
      </c>
      <c r="K9" s="33"/>
      <c r="L9" s="33"/>
    </row>
    <row r="10" spans="2:12" ht="12.75">
      <c r="B10" s="33" t="s">
        <v>39</v>
      </c>
      <c r="C10" s="33"/>
      <c r="D10" s="33" t="s">
        <v>102</v>
      </c>
      <c r="E10" s="33"/>
      <c r="F10" s="33" t="s">
        <v>40</v>
      </c>
      <c r="G10" s="33"/>
      <c r="H10" s="33" t="s">
        <v>40</v>
      </c>
      <c r="I10" s="33"/>
      <c r="J10" s="33" t="s">
        <v>42</v>
      </c>
      <c r="K10" s="33"/>
      <c r="L10" s="33" t="s">
        <v>43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spans="1:12" ht="12.75">
      <c r="A13" t="s">
        <v>183</v>
      </c>
      <c r="B13" s="60">
        <v>320343</v>
      </c>
      <c r="C13" s="60"/>
      <c r="D13" s="60">
        <v>244792</v>
      </c>
      <c r="E13" s="60"/>
      <c r="F13" s="60">
        <v>24919</v>
      </c>
      <c r="G13" s="60"/>
      <c r="H13" s="60">
        <v>-8</v>
      </c>
      <c r="I13" s="60"/>
      <c r="J13" s="60">
        <v>17440</v>
      </c>
      <c r="K13" s="60"/>
      <c r="L13" s="60">
        <f>SUM(B13:J13)</f>
        <v>607486</v>
      </c>
    </row>
    <row r="14" spans="2:12" ht="12.7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t="s">
        <v>228</v>
      </c>
      <c r="B15" s="60">
        <v>0</v>
      </c>
      <c r="C15" s="60"/>
      <c r="D15" s="60">
        <v>0</v>
      </c>
      <c r="E15" s="60"/>
      <c r="F15" s="60">
        <v>-47</v>
      </c>
      <c r="G15" s="60"/>
      <c r="H15" s="60">
        <v>0</v>
      </c>
      <c r="I15" s="60"/>
      <c r="J15" s="60">
        <v>47</v>
      </c>
      <c r="K15" s="60"/>
      <c r="L15" s="60">
        <f>SUM(B15:J15)</f>
        <v>0</v>
      </c>
    </row>
    <row r="16" spans="2:12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t="s">
        <v>230</v>
      </c>
      <c r="B17" s="67">
        <v>0</v>
      </c>
      <c r="C17" s="67"/>
      <c r="D17" s="67">
        <v>0</v>
      </c>
      <c r="E17" s="67"/>
      <c r="F17" s="67">
        <v>0</v>
      </c>
      <c r="G17" s="67"/>
      <c r="H17" s="67">
        <v>0</v>
      </c>
      <c r="I17" s="67"/>
      <c r="J17" s="67">
        <f>+income!F33</f>
        <v>26861</v>
      </c>
      <c r="K17" s="67"/>
      <c r="L17" s="67">
        <f>SUM(B17:J17)</f>
        <v>26861</v>
      </c>
    </row>
    <row r="18" spans="2:12" ht="12.7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2.75">
      <c r="A19" t="s">
        <v>191</v>
      </c>
      <c r="B19" s="67">
        <v>0</v>
      </c>
      <c r="C19" s="67"/>
      <c r="D19" s="67">
        <v>0</v>
      </c>
      <c r="E19" s="67"/>
      <c r="F19" s="67">
        <v>0</v>
      </c>
      <c r="G19" s="67"/>
      <c r="H19" s="67">
        <v>0</v>
      </c>
      <c r="I19" s="67"/>
      <c r="J19" s="67">
        <v>-43958</v>
      </c>
      <c r="K19" s="67"/>
      <c r="L19" s="67">
        <f>SUM(B19:J19)</f>
        <v>-43958</v>
      </c>
    </row>
    <row r="20" spans="1:12" ht="12.75">
      <c r="A20" s="28" t="s">
        <v>193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2.75">
      <c r="A21" s="28" t="s">
        <v>192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2.75">
      <c r="A22" s="28"/>
      <c r="B22" s="67">
        <v>0</v>
      </c>
      <c r="C22" s="67"/>
      <c r="D22" s="67">
        <v>0</v>
      </c>
      <c r="E22" s="67"/>
      <c r="F22" s="67">
        <v>0</v>
      </c>
      <c r="G22" s="67"/>
      <c r="H22" s="67">
        <v>0</v>
      </c>
      <c r="I22" s="67"/>
      <c r="J22" s="67">
        <v>-2301</v>
      </c>
      <c r="K22" s="67"/>
      <c r="L22" s="67">
        <f>SUM(B22:J22)</f>
        <v>-2301</v>
      </c>
    </row>
    <row r="23" spans="1:12" ht="12.75">
      <c r="A23" s="28" t="s">
        <v>199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2.75">
      <c r="A24" s="28" t="s">
        <v>200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t="s">
        <v>222</v>
      </c>
      <c r="B26" s="68">
        <f>SUM(B13:B25)</f>
        <v>320343</v>
      </c>
      <c r="C26" s="60"/>
      <c r="D26" s="68">
        <f>SUM(D13:D25)</f>
        <v>244792</v>
      </c>
      <c r="E26" s="60"/>
      <c r="F26" s="68">
        <f>SUM(F13:F25)</f>
        <v>24872</v>
      </c>
      <c r="G26" s="69"/>
      <c r="H26" s="68">
        <f>SUM(H13:H25)</f>
        <v>-8</v>
      </c>
      <c r="I26" s="60"/>
      <c r="J26" s="68">
        <f>SUM(J13:J25)</f>
        <v>-1911</v>
      </c>
      <c r="K26" s="60"/>
      <c r="L26" s="68">
        <f>SUM(L13:L25)</f>
        <v>588088</v>
      </c>
    </row>
    <row r="27" spans="2:12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t="s">
        <v>225</v>
      </c>
      <c r="B29" s="60">
        <v>310721</v>
      </c>
      <c r="C29" s="60"/>
      <c r="D29" s="60">
        <v>244829</v>
      </c>
      <c r="E29" s="60"/>
      <c r="F29" s="60">
        <v>30396</v>
      </c>
      <c r="G29" s="60"/>
      <c r="H29" s="60">
        <v>-8</v>
      </c>
      <c r="I29" s="60"/>
      <c r="J29" s="60">
        <v>54538</v>
      </c>
      <c r="K29" s="60"/>
      <c r="L29" s="60">
        <f>SUM(B29:J29)</f>
        <v>640476</v>
      </c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2.75">
      <c r="A31" t="s">
        <v>226</v>
      </c>
      <c r="B31" s="60">
        <v>0</v>
      </c>
      <c r="C31" s="60"/>
      <c r="D31" s="60">
        <v>0</v>
      </c>
      <c r="E31" s="60"/>
      <c r="F31" s="60">
        <v>-5428</v>
      </c>
      <c r="G31" s="60"/>
      <c r="H31" s="60">
        <v>0</v>
      </c>
      <c r="I31" s="60"/>
      <c r="J31" s="60">
        <v>1263</v>
      </c>
      <c r="K31" s="60"/>
      <c r="L31" s="67">
        <f>SUM(B31:J31)</f>
        <v>-4165</v>
      </c>
    </row>
    <row r="32" spans="2:12" ht="12.75">
      <c r="B32" s="66"/>
      <c r="C32" s="60"/>
      <c r="D32" s="66"/>
      <c r="E32" s="60"/>
      <c r="F32" s="66"/>
      <c r="G32" s="60"/>
      <c r="H32" s="66"/>
      <c r="I32" s="60"/>
      <c r="J32" s="66"/>
      <c r="K32" s="60"/>
      <c r="L32" s="66"/>
    </row>
    <row r="33" spans="1:12" ht="12.75">
      <c r="A33" t="s">
        <v>227</v>
      </c>
      <c r="B33" s="60">
        <f>+B29+B31</f>
        <v>310721</v>
      </c>
      <c r="C33" s="60"/>
      <c r="D33" s="60">
        <f>+D29+D31</f>
        <v>244829</v>
      </c>
      <c r="E33" s="60"/>
      <c r="F33" s="60">
        <f>+F29+F31</f>
        <v>24968</v>
      </c>
      <c r="G33" s="60"/>
      <c r="H33" s="60">
        <f>+H29+H31</f>
        <v>-8</v>
      </c>
      <c r="I33" s="60"/>
      <c r="J33" s="60">
        <f>+J29+J31</f>
        <v>55801</v>
      </c>
      <c r="K33" s="60"/>
      <c r="L33" s="60">
        <f>+L29+L31</f>
        <v>636311</v>
      </c>
    </row>
    <row r="34" spans="2:12" ht="12.7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2" ht="12.75">
      <c r="A35" t="s">
        <v>228</v>
      </c>
      <c r="B35" s="60">
        <v>0</v>
      </c>
      <c r="C35" s="60"/>
      <c r="D35" s="60">
        <v>0</v>
      </c>
      <c r="E35" s="60"/>
      <c r="F35" s="60">
        <v>-49</v>
      </c>
      <c r="G35" s="60"/>
      <c r="H35" s="60">
        <v>0</v>
      </c>
      <c r="I35" s="60"/>
      <c r="J35" s="60">
        <v>49</v>
      </c>
      <c r="K35" s="60"/>
      <c r="L35" s="67">
        <f>SUM(B35:J35)</f>
        <v>0</v>
      </c>
    </row>
    <row r="36" spans="2:12" ht="12.7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2.75">
      <c r="A37" t="s">
        <v>229</v>
      </c>
      <c r="B37" s="67">
        <v>0</v>
      </c>
      <c r="C37" s="67"/>
      <c r="D37" s="67">
        <v>0</v>
      </c>
      <c r="E37" s="67"/>
      <c r="F37" s="67">
        <v>0</v>
      </c>
      <c r="G37" s="67"/>
      <c r="H37" s="67">
        <v>0</v>
      </c>
      <c r="I37" s="67"/>
      <c r="J37" s="67">
        <f>+income!H33</f>
        <v>-36179</v>
      </c>
      <c r="K37" s="67"/>
      <c r="L37" s="67">
        <f>SUM(B37:J37)</f>
        <v>-36179</v>
      </c>
    </row>
    <row r="38" spans="2:12" ht="12.7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t="s">
        <v>202</v>
      </c>
      <c r="B39" s="67">
        <v>9622</v>
      </c>
      <c r="C39" s="67"/>
      <c r="D39" s="67">
        <v>0</v>
      </c>
      <c r="E39" s="67"/>
      <c r="F39" s="67">
        <v>0</v>
      </c>
      <c r="G39" s="67"/>
      <c r="H39" s="67">
        <v>0</v>
      </c>
      <c r="I39" s="67"/>
      <c r="J39" s="117">
        <v>0</v>
      </c>
      <c r="K39" s="67"/>
      <c r="L39" s="67">
        <f>SUM(B39:J39)</f>
        <v>9622</v>
      </c>
    </row>
    <row r="40" spans="1:12" ht="12.75">
      <c r="A40" s="28" t="s">
        <v>203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 ht="12.7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t="s">
        <v>249</v>
      </c>
      <c r="B42" s="67">
        <v>0</v>
      </c>
      <c r="C42" s="67"/>
      <c r="D42" s="67">
        <v>-37</v>
      </c>
      <c r="E42" s="67"/>
      <c r="F42" s="67">
        <v>0</v>
      </c>
      <c r="G42" s="67"/>
      <c r="H42" s="67">
        <v>0</v>
      </c>
      <c r="I42" s="67"/>
      <c r="J42" s="67">
        <v>0</v>
      </c>
      <c r="K42" s="67"/>
      <c r="L42" s="67">
        <f>SUM(B42:J42)</f>
        <v>-37</v>
      </c>
    </row>
    <row r="43" spans="2:12" ht="12.7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28" t="s">
        <v>199</v>
      </c>
      <c r="B44" s="67">
        <v>0</v>
      </c>
      <c r="C44" s="67"/>
      <c r="D44" s="67">
        <v>0</v>
      </c>
      <c r="E44" s="67"/>
      <c r="F44" s="67">
        <v>0</v>
      </c>
      <c r="G44" s="67"/>
      <c r="H44" s="67">
        <v>0</v>
      </c>
      <c r="I44" s="67"/>
      <c r="J44" s="67">
        <v>-2231</v>
      </c>
      <c r="K44" s="67"/>
      <c r="L44" s="67">
        <f>SUM(B44:J44)</f>
        <v>-2231</v>
      </c>
    </row>
    <row r="45" spans="1:12" ht="12.75">
      <c r="A45" s="28" t="s">
        <v>201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 ht="12.7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2.75">
      <c r="A47" t="s">
        <v>223</v>
      </c>
      <c r="B47" s="68">
        <f>SUM(B33:B46)</f>
        <v>320343</v>
      </c>
      <c r="C47" s="60"/>
      <c r="D47" s="68">
        <f>SUM(D33:D46)</f>
        <v>244792</v>
      </c>
      <c r="E47" s="60"/>
      <c r="F47" s="68">
        <f>SUM(F33:F46)</f>
        <v>24919</v>
      </c>
      <c r="G47" s="69"/>
      <c r="H47" s="68">
        <f>SUM(H33:H46)</f>
        <v>-8</v>
      </c>
      <c r="I47" s="60"/>
      <c r="J47" s="68">
        <f>SUM(J33:J46)</f>
        <v>17440</v>
      </c>
      <c r="K47" s="60"/>
      <c r="L47" s="68">
        <f>SUM(L33:L46)</f>
        <v>607486</v>
      </c>
    </row>
    <row r="50" ht="12.75">
      <c r="A50" s="31" t="s">
        <v>130</v>
      </c>
    </row>
    <row r="51" spans="1:10" ht="12.75">
      <c r="A51" s="32" t="s">
        <v>181</v>
      </c>
      <c r="J51" s="1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20">
      <selection activeCell="A23" sqref="A23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127</v>
      </c>
    </row>
    <row r="6" ht="12.75">
      <c r="A6" s="30" t="s">
        <v>218</v>
      </c>
    </row>
    <row r="8" spans="2:5" ht="12.75">
      <c r="B8" s="8" t="s">
        <v>224</v>
      </c>
      <c r="D8" s="8" t="s">
        <v>224</v>
      </c>
      <c r="E8" s="8"/>
    </row>
    <row r="9" spans="2:5" ht="12.75">
      <c r="B9" s="8" t="s">
        <v>24</v>
      </c>
      <c r="D9" s="8" t="s">
        <v>24</v>
      </c>
      <c r="E9" s="8"/>
    </row>
    <row r="10" spans="2:5" ht="12.75">
      <c r="B10" s="34" t="s">
        <v>219</v>
      </c>
      <c r="D10" s="34" t="s">
        <v>178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212</v>
      </c>
      <c r="B13" s="60">
        <v>35872</v>
      </c>
      <c r="C13" s="60"/>
      <c r="D13" s="60">
        <v>-30358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25</v>
      </c>
      <c r="B15" s="60"/>
      <c r="C15" s="60"/>
      <c r="D15" s="69"/>
      <c r="E15" s="29"/>
    </row>
    <row r="16" spans="1:5" ht="12.75">
      <c r="A16" t="s">
        <v>26</v>
      </c>
      <c r="B16" s="60">
        <v>1705</v>
      </c>
      <c r="C16" s="60"/>
      <c r="D16" s="69">
        <v>10134</v>
      </c>
      <c r="E16" s="29"/>
    </row>
    <row r="17" spans="1:5" ht="12.75">
      <c r="A17" t="s">
        <v>27</v>
      </c>
      <c r="B17" s="60">
        <v>-29264</v>
      </c>
      <c r="C17" s="60"/>
      <c r="D17" s="69">
        <v>32463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213</v>
      </c>
      <c r="B19" s="60">
        <v>8313</v>
      </c>
      <c r="C19" s="60"/>
      <c r="D19" s="60">
        <v>12239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28</v>
      </c>
      <c r="B21" s="60"/>
      <c r="C21" s="60"/>
      <c r="D21" s="69"/>
      <c r="E21" s="29"/>
    </row>
    <row r="22" spans="1:5" ht="12.75">
      <c r="A22" t="s">
        <v>29</v>
      </c>
      <c r="B22" s="60">
        <v>21765</v>
      </c>
      <c r="C22" s="60"/>
      <c r="D22" s="69">
        <v>-7846</v>
      </c>
      <c r="E22" s="29"/>
    </row>
    <row r="23" spans="1:5" ht="12.75">
      <c r="A23" t="s">
        <v>124</v>
      </c>
      <c r="B23" s="60">
        <v>-45461</v>
      </c>
      <c r="C23" s="60"/>
      <c r="D23" s="69">
        <v>-16289</v>
      </c>
      <c r="E23" s="29"/>
    </row>
    <row r="24" spans="1:5" ht="12.75">
      <c r="A24" s="28" t="s">
        <v>123</v>
      </c>
      <c r="B24" s="60">
        <v>-641</v>
      </c>
      <c r="C24" s="60"/>
      <c r="D24" s="69">
        <v>4148</v>
      </c>
      <c r="E24" s="29"/>
    </row>
    <row r="25" spans="1:5" ht="12.75">
      <c r="A25" s="28" t="s">
        <v>122</v>
      </c>
      <c r="B25" s="60">
        <v>-7379</v>
      </c>
      <c r="C25" s="60"/>
      <c r="D25" s="69">
        <v>-11295</v>
      </c>
      <c r="E25" s="29"/>
    </row>
    <row r="26" spans="2:5" ht="12.75">
      <c r="B26" s="60"/>
      <c r="C26" s="60"/>
      <c r="D26" s="60"/>
      <c r="E26" s="29"/>
    </row>
    <row r="27" spans="1:5" ht="12.75">
      <c r="A27" t="s">
        <v>30</v>
      </c>
      <c r="B27" s="68">
        <v>-23403</v>
      </c>
      <c r="C27" s="60"/>
      <c r="D27" s="68">
        <v>-19043</v>
      </c>
      <c r="E27" s="29"/>
    </row>
    <row r="28" spans="2:5" ht="12.75">
      <c r="B28" s="60"/>
      <c r="C28" s="60"/>
      <c r="D28" s="69"/>
      <c r="E28" s="29"/>
    </row>
    <row r="29" spans="1:5" ht="12.75">
      <c r="A29" t="s">
        <v>31</v>
      </c>
      <c r="B29" s="60"/>
      <c r="C29" s="60"/>
      <c r="D29" s="69"/>
      <c r="E29" s="29"/>
    </row>
    <row r="30" spans="1:5" ht="12.75">
      <c r="A30" s="28" t="s">
        <v>300</v>
      </c>
      <c r="B30" s="60">
        <v>24443</v>
      </c>
      <c r="C30" s="60"/>
      <c r="D30" s="69">
        <v>-351</v>
      </c>
      <c r="E30" s="29"/>
    </row>
    <row r="31" spans="1:5" ht="12.75">
      <c r="A31" s="28" t="s">
        <v>32</v>
      </c>
      <c r="B31" s="60">
        <v>-8</v>
      </c>
      <c r="C31" s="60"/>
      <c r="D31" s="69">
        <v>-295</v>
      </c>
      <c r="E31" s="29"/>
    </row>
    <row r="32" spans="1:5" ht="12.75">
      <c r="A32" s="28" t="s">
        <v>137</v>
      </c>
      <c r="B32" s="60">
        <v>967</v>
      </c>
      <c r="C32" s="60"/>
      <c r="D32" s="69">
        <v>-20256</v>
      </c>
      <c r="E32" s="29"/>
    </row>
    <row r="33" spans="1:5" ht="12.75">
      <c r="A33" s="28" t="s">
        <v>280</v>
      </c>
      <c r="B33" s="60">
        <v>7984</v>
      </c>
      <c r="C33" s="60"/>
      <c r="D33" s="69">
        <v>0</v>
      </c>
      <c r="E33" s="29"/>
    </row>
    <row r="34" spans="1:5" ht="12.75">
      <c r="A34" s="28" t="s">
        <v>279</v>
      </c>
      <c r="B34" s="60">
        <v>25851</v>
      </c>
      <c r="C34" s="60"/>
      <c r="D34" s="69">
        <v>0</v>
      </c>
      <c r="E34" s="29"/>
    </row>
    <row r="35" spans="1:5" ht="12.75">
      <c r="A35" s="28" t="s">
        <v>33</v>
      </c>
      <c r="B35" s="60">
        <v>26312</v>
      </c>
      <c r="C35" s="60"/>
      <c r="D35" s="69">
        <v>8316</v>
      </c>
      <c r="E35" s="29"/>
    </row>
    <row r="36" spans="1:5" ht="12.75">
      <c r="A36" s="28" t="s">
        <v>281</v>
      </c>
      <c r="B36" s="60"/>
      <c r="C36" s="60"/>
      <c r="D36" s="69"/>
      <c r="E36" s="29"/>
    </row>
    <row r="37" spans="1:5" ht="12.75">
      <c r="A37" s="28" t="s">
        <v>282</v>
      </c>
      <c r="B37" s="60">
        <v>-7366</v>
      </c>
      <c r="C37" s="60"/>
      <c r="D37" s="69">
        <v>0</v>
      </c>
      <c r="E37" s="29"/>
    </row>
    <row r="38" spans="2:5" ht="12.75">
      <c r="B38" s="68">
        <v>78183</v>
      </c>
      <c r="C38" s="60"/>
      <c r="D38" s="68">
        <v>-12586</v>
      </c>
      <c r="E38" s="29"/>
    </row>
    <row r="39" spans="2:5" ht="12.75">
      <c r="B39" s="60"/>
      <c r="C39" s="60"/>
      <c r="D39" s="69"/>
      <c r="E39" s="29"/>
    </row>
    <row r="40" spans="1:5" ht="12.75">
      <c r="A40" t="s">
        <v>34</v>
      </c>
      <c r="B40" s="60"/>
      <c r="C40" s="60"/>
      <c r="D40" s="69"/>
      <c r="E40" s="29"/>
    </row>
    <row r="41" spans="1:5" ht="12.75">
      <c r="A41" t="s">
        <v>204</v>
      </c>
      <c r="B41" s="60">
        <v>-2300</v>
      </c>
      <c r="C41" s="60"/>
      <c r="D41" s="69">
        <v>-2231</v>
      </c>
      <c r="E41" s="29"/>
    </row>
    <row r="42" spans="1:5" ht="12.75">
      <c r="A42" t="s">
        <v>284</v>
      </c>
      <c r="B42" s="60">
        <v>-3240</v>
      </c>
      <c r="C42" s="60"/>
      <c r="D42" s="69">
        <v>0</v>
      </c>
      <c r="E42" s="29"/>
    </row>
    <row r="43" spans="1:5" ht="12.75">
      <c r="A43" t="s">
        <v>35</v>
      </c>
      <c r="B43" s="60">
        <v>-11752</v>
      </c>
      <c r="C43" s="60"/>
      <c r="D43" s="69">
        <v>19453</v>
      </c>
      <c r="E43" s="29"/>
    </row>
    <row r="44" spans="1:5" ht="12.75">
      <c r="A44" t="s">
        <v>205</v>
      </c>
      <c r="B44" s="60">
        <v>0</v>
      </c>
      <c r="C44" s="60"/>
      <c r="D44" s="69">
        <v>9585</v>
      </c>
      <c r="E44" s="29"/>
    </row>
    <row r="45" spans="2:5" ht="12.75">
      <c r="B45" s="60"/>
      <c r="C45" s="60"/>
      <c r="D45" s="60"/>
      <c r="E45" s="29"/>
    </row>
    <row r="46" spans="2:5" ht="12.75">
      <c r="B46" s="68">
        <v>-17292</v>
      </c>
      <c r="C46" s="60"/>
      <c r="D46" s="68">
        <v>26807</v>
      </c>
      <c r="E46" s="29"/>
    </row>
    <row r="47" spans="2:5" ht="12.75">
      <c r="B47" s="60"/>
      <c r="C47" s="60"/>
      <c r="D47" s="69"/>
      <c r="E47" s="29"/>
    </row>
    <row r="48" spans="1:5" ht="12.75">
      <c r="A48" t="s">
        <v>36</v>
      </c>
      <c r="B48" s="60">
        <v>37488</v>
      </c>
      <c r="C48" s="60"/>
      <c r="D48" s="60">
        <v>-4822</v>
      </c>
      <c r="E48" s="29"/>
    </row>
    <row r="49" spans="2:5" ht="12.75">
      <c r="B49" s="60"/>
      <c r="C49" s="60"/>
      <c r="D49" s="60"/>
      <c r="E49" s="29"/>
    </row>
    <row r="50" spans="1:5" ht="12.75">
      <c r="A50" t="s">
        <v>37</v>
      </c>
      <c r="B50" s="60">
        <v>-8561</v>
      </c>
      <c r="C50" s="60"/>
      <c r="D50" s="60">
        <v>-3739</v>
      </c>
      <c r="E50" s="29"/>
    </row>
    <row r="51" spans="2:5" ht="12.75">
      <c r="B51" s="60"/>
      <c r="C51" s="60"/>
      <c r="D51" s="60"/>
      <c r="E51" s="37"/>
    </row>
    <row r="52" spans="1:5" ht="12.75">
      <c r="A52" t="s">
        <v>254</v>
      </c>
      <c r="B52" s="68">
        <v>28927</v>
      </c>
      <c r="C52" s="60"/>
      <c r="D52" s="68">
        <v>-8561</v>
      </c>
      <c r="E52" s="37"/>
    </row>
    <row r="53" spans="2:5" ht="12.75">
      <c r="B53" s="60"/>
      <c r="C53" s="60"/>
      <c r="D53" s="69"/>
      <c r="E53" s="37"/>
    </row>
    <row r="55" ht="12.75">
      <c r="A55" s="31" t="s">
        <v>136</v>
      </c>
    </row>
    <row r="56" ht="12.75">
      <c r="A56" s="32" t="s">
        <v>182</v>
      </c>
    </row>
    <row r="57" spans="5:6" ht="12.75">
      <c r="E57" s="12"/>
      <c r="F57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workbookViewId="0" topLeftCell="A1">
      <selection activeCell="B154" sqref="B154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0.28125" style="60" customWidth="1"/>
    <col min="6" max="6" width="11.421875" style="60" customWidth="1"/>
    <col min="7" max="7" width="10.8515625" style="60" customWidth="1"/>
    <col min="8" max="8" width="10.57421875" style="60" customWidth="1"/>
    <col min="9" max="9" width="11.8515625" style="60" customWidth="1"/>
    <col min="10" max="16384" width="8.8515625" style="60" customWidth="1"/>
  </cols>
  <sheetData>
    <row r="1" ht="12.75">
      <c r="A1" s="70" t="s">
        <v>141</v>
      </c>
    </row>
    <row r="2" spans="1:8" ht="12.75">
      <c r="A2" s="71" t="s">
        <v>2</v>
      </c>
      <c r="H2" s="60" t="s">
        <v>269</v>
      </c>
    </row>
    <row r="3" ht="12.75">
      <c r="A3" s="71" t="s">
        <v>231</v>
      </c>
    </row>
    <row r="5" ht="12.75">
      <c r="A5" s="70" t="s">
        <v>142</v>
      </c>
    </row>
    <row r="7" spans="1:2" ht="12.75">
      <c r="A7" s="72" t="s">
        <v>143</v>
      </c>
      <c r="B7" s="70" t="s">
        <v>86</v>
      </c>
    </row>
    <row r="8" ht="12.75">
      <c r="B8" s="60" t="s">
        <v>85</v>
      </c>
    </row>
    <row r="9" ht="12.75">
      <c r="B9" s="73" t="s">
        <v>194</v>
      </c>
    </row>
    <row r="10" ht="12.75">
      <c r="B10" s="73"/>
    </row>
    <row r="11" ht="12.75">
      <c r="B11" s="73"/>
    </row>
    <row r="12" ht="12.75">
      <c r="B12" s="60" t="s">
        <v>106</v>
      </c>
    </row>
    <row r="13" ht="12.75">
      <c r="B13" s="60" t="s">
        <v>184</v>
      </c>
    </row>
    <row r="16" spans="1:2" ht="12.75">
      <c r="A16" s="72" t="s">
        <v>144</v>
      </c>
      <c r="B16" s="70" t="s">
        <v>145</v>
      </c>
    </row>
    <row r="17" ht="12.75">
      <c r="B17" s="60" t="s">
        <v>185</v>
      </c>
    </row>
    <row r="18" ht="12.75">
      <c r="B18" s="60" t="s">
        <v>107</v>
      </c>
    </row>
    <row r="21" spans="1:2" ht="12.75">
      <c r="A21" s="72" t="s">
        <v>146</v>
      </c>
      <c r="B21" s="70" t="s">
        <v>45</v>
      </c>
    </row>
    <row r="22" ht="12.75">
      <c r="B22" s="60" t="s">
        <v>46</v>
      </c>
    </row>
    <row r="25" spans="1:2" ht="12.75">
      <c r="A25" s="72" t="s">
        <v>147</v>
      </c>
      <c r="B25" s="70" t="s">
        <v>44</v>
      </c>
    </row>
    <row r="26" spans="5:8" ht="12.75">
      <c r="E26" s="74"/>
      <c r="F26" s="74" t="s">
        <v>120</v>
      </c>
      <c r="G26" s="75"/>
      <c r="H26" s="74" t="s">
        <v>232</v>
      </c>
    </row>
    <row r="27" spans="5:8" ht="12.75">
      <c r="E27" s="74"/>
      <c r="F27" s="108" t="s">
        <v>233</v>
      </c>
      <c r="G27" s="75"/>
      <c r="H27" s="108" t="s">
        <v>233</v>
      </c>
    </row>
    <row r="28" spans="2:8" ht="12.75">
      <c r="B28" s="60" t="s">
        <v>121</v>
      </c>
      <c r="E28" s="74"/>
      <c r="F28" s="74"/>
      <c r="G28" s="75"/>
      <c r="H28" s="74"/>
    </row>
    <row r="29" spans="2:8" ht="12.75">
      <c r="B29" s="60" t="s">
        <v>240</v>
      </c>
      <c r="E29" s="76"/>
      <c r="F29" s="76">
        <f>11712-3895-7366</f>
        <v>451</v>
      </c>
      <c r="G29" s="77"/>
      <c r="H29" s="76">
        <f>11712-7366</f>
        <v>4346</v>
      </c>
    </row>
    <row r="30" spans="2:8" ht="12.75">
      <c r="B30" s="60" t="s">
        <v>187</v>
      </c>
      <c r="E30" s="76"/>
      <c r="F30" s="76">
        <f>+H30-478</f>
        <v>0</v>
      </c>
      <c r="G30" s="77"/>
      <c r="H30" s="76">
        <v>478</v>
      </c>
    </row>
    <row r="31" spans="2:8" ht="12.75">
      <c r="B31" s="60" t="s">
        <v>241</v>
      </c>
      <c r="E31" s="76"/>
      <c r="F31" s="76">
        <f>+H31-9352</f>
        <v>4402</v>
      </c>
      <c r="G31" s="77"/>
      <c r="H31" s="76">
        <v>13754</v>
      </c>
    </row>
    <row r="32" spans="5:8" ht="12.75">
      <c r="E32" s="57"/>
      <c r="F32" s="78">
        <f>SUM(F28:F31)</f>
        <v>4853</v>
      </c>
      <c r="G32" s="57"/>
      <c r="H32" s="78">
        <f>SUM(H28:H31)</f>
        <v>18578</v>
      </c>
    </row>
    <row r="33" spans="5:7" ht="12.75">
      <c r="E33" s="74"/>
      <c r="F33" s="74"/>
      <c r="G33" s="75"/>
    </row>
    <row r="35" spans="1:2" ht="12.75">
      <c r="A35" s="72" t="s">
        <v>148</v>
      </c>
      <c r="B35" s="70" t="s">
        <v>47</v>
      </c>
    </row>
    <row r="36" ht="12.75">
      <c r="B36" s="60" t="s">
        <v>87</v>
      </c>
    </row>
    <row r="37" ht="12.75">
      <c r="B37" s="60" t="s">
        <v>88</v>
      </c>
    </row>
    <row r="40" spans="1:2" ht="12.75">
      <c r="A40" s="72" t="s">
        <v>149</v>
      </c>
      <c r="B40" s="70" t="s">
        <v>48</v>
      </c>
    </row>
    <row r="41" spans="1:2" ht="12.75">
      <c r="A41" s="72"/>
      <c r="B41" s="60" t="s">
        <v>242</v>
      </c>
    </row>
    <row r="42" spans="1:2" ht="12.75">
      <c r="A42" s="72"/>
      <c r="B42" s="73" t="s">
        <v>243</v>
      </c>
    </row>
    <row r="45" spans="1:2" ht="12.75">
      <c r="A45" s="72" t="s">
        <v>150</v>
      </c>
      <c r="B45" s="70" t="s">
        <v>49</v>
      </c>
    </row>
    <row r="46" spans="1:2" ht="12.75">
      <c r="A46" s="72"/>
      <c r="B46" s="71" t="s">
        <v>244</v>
      </c>
    </row>
    <row r="47" spans="1:2" ht="12.75">
      <c r="A47" s="72"/>
      <c r="B47" s="70"/>
    </row>
    <row r="48" ht="12.75">
      <c r="B48" s="73" t="s">
        <v>206</v>
      </c>
    </row>
    <row r="49" ht="12.75">
      <c r="B49" s="73" t="s">
        <v>207</v>
      </c>
    </row>
    <row r="50" ht="12.75">
      <c r="B50" s="73"/>
    </row>
    <row r="51" ht="12.75">
      <c r="B51" s="60" t="s">
        <v>215</v>
      </c>
    </row>
    <row r="52" ht="12.75">
      <c r="B52" s="60" t="s">
        <v>216</v>
      </c>
    </row>
    <row r="53" ht="12.75">
      <c r="B53" s="60" t="s">
        <v>217</v>
      </c>
    </row>
    <row r="54" ht="12.75">
      <c r="B54" s="73"/>
    </row>
    <row r="56" spans="1:2" ht="12.75">
      <c r="A56" s="72" t="s">
        <v>151</v>
      </c>
      <c r="B56" s="70" t="s">
        <v>50</v>
      </c>
    </row>
    <row r="57" spans="3:5" ht="12.75">
      <c r="C57" s="79"/>
      <c r="D57" s="79"/>
      <c r="E57" s="79" t="s">
        <v>234</v>
      </c>
    </row>
    <row r="58" spans="3:5" ht="12.75">
      <c r="C58" s="70"/>
      <c r="D58" s="70"/>
      <c r="E58" s="70"/>
    </row>
    <row r="59" spans="3:9" ht="12.75">
      <c r="C59" s="74"/>
      <c r="D59" s="74"/>
      <c r="E59" s="74" t="s">
        <v>131</v>
      </c>
      <c r="F59" s="74" t="s">
        <v>110</v>
      </c>
      <c r="G59" s="74" t="s">
        <v>197</v>
      </c>
      <c r="H59" s="74" t="s">
        <v>112</v>
      </c>
      <c r="I59" s="70"/>
    </row>
    <row r="60" spans="2:9" ht="12.75">
      <c r="B60" s="70" t="s">
        <v>108</v>
      </c>
      <c r="C60" s="74" t="s">
        <v>109</v>
      </c>
      <c r="D60" s="74" t="s">
        <v>51</v>
      </c>
      <c r="E60" s="74" t="s">
        <v>132</v>
      </c>
      <c r="F60" s="74" t="s">
        <v>111</v>
      </c>
      <c r="G60" s="74" t="s">
        <v>198</v>
      </c>
      <c r="H60" s="74" t="s">
        <v>113</v>
      </c>
      <c r="I60" s="70" t="s">
        <v>43</v>
      </c>
    </row>
    <row r="61" spans="3:9" ht="12.75">
      <c r="C61" s="74" t="s">
        <v>3</v>
      </c>
      <c r="D61" s="74" t="s">
        <v>3</v>
      </c>
      <c r="E61" s="74" t="s">
        <v>3</v>
      </c>
      <c r="F61" s="74" t="s">
        <v>3</v>
      </c>
      <c r="G61" s="74" t="s">
        <v>3</v>
      </c>
      <c r="H61" s="74" t="s">
        <v>3</v>
      </c>
      <c r="I61" s="74" t="s">
        <v>3</v>
      </c>
    </row>
    <row r="63" spans="2:9" ht="12.75">
      <c r="B63" s="60" t="s">
        <v>5</v>
      </c>
      <c r="C63" s="66">
        <v>128123</v>
      </c>
      <c r="D63" s="66">
        <v>4457</v>
      </c>
      <c r="E63" s="80">
        <v>0</v>
      </c>
      <c r="F63" s="66">
        <v>15818</v>
      </c>
      <c r="G63" s="66">
        <v>1823</v>
      </c>
      <c r="H63" s="66">
        <v>103</v>
      </c>
      <c r="I63" s="66">
        <f>SUM(C63:H63)</f>
        <v>150324</v>
      </c>
    </row>
    <row r="65" spans="2:9" ht="12.75">
      <c r="B65" s="60" t="s">
        <v>114</v>
      </c>
      <c r="C65" s="66">
        <v>46731</v>
      </c>
      <c r="D65" s="66">
        <v>469</v>
      </c>
      <c r="E65" s="66">
        <v>32</v>
      </c>
      <c r="F65" s="80">
        <v>-760</v>
      </c>
      <c r="G65" s="66">
        <v>5030</v>
      </c>
      <c r="H65" s="66">
        <v>18552</v>
      </c>
      <c r="I65" s="60">
        <f>SUM(C65:H65)</f>
        <v>70054</v>
      </c>
    </row>
    <row r="67" spans="2:9" ht="12.75">
      <c r="B67" s="60" t="s">
        <v>115</v>
      </c>
      <c r="I67" s="67">
        <v>-10976</v>
      </c>
    </row>
    <row r="68" spans="3:9" ht="12.75">
      <c r="C68" s="69"/>
      <c r="D68" s="69"/>
      <c r="E68" s="69"/>
      <c r="I68" s="66"/>
    </row>
    <row r="69" spans="2:9" ht="12.75">
      <c r="B69" s="60" t="s">
        <v>116</v>
      </c>
      <c r="C69" s="69"/>
      <c r="D69" s="69"/>
      <c r="E69" s="69"/>
      <c r="I69" s="60">
        <f>+I65+I67</f>
        <v>59078</v>
      </c>
    </row>
    <row r="70" spans="3:5" ht="12.75">
      <c r="C70" s="69"/>
      <c r="D70" s="69"/>
      <c r="E70" s="69"/>
    </row>
    <row r="71" spans="2:9" ht="12.75">
      <c r="B71" s="60" t="s">
        <v>9</v>
      </c>
      <c r="C71" s="69"/>
      <c r="D71" s="69"/>
      <c r="E71" s="69"/>
      <c r="I71" s="67">
        <v>-23206</v>
      </c>
    </row>
    <row r="72" spans="3:5" ht="12.75">
      <c r="C72" s="69"/>
      <c r="D72" s="69"/>
      <c r="E72" s="69"/>
    </row>
    <row r="73" spans="2:9" ht="12.75">
      <c r="B73" s="60" t="s">
        <v>117</v>
      </c>
      <c r="C73" s="69"/>
      <c r="D73" s="69"/>
      <c r="E73" s="69"/>
      <c r="I73" s="68">
        <f>+I69+I71</f>
        <v>35872</v>
      </c>
    </row>
    <row r="74" spans="3:5" ht="12.75">
      <c r="C74" s="69"/>
      <c r="D74" s="69"/>
      <c r="E74" s="69"/>
    </row>
    <row r="75" spans="2:5" ht="12.75">
      <c r="B75" s="60" t="s">
        <v>118</v>
      </c>
      <c r="C75" s="69"/>
      <c r="D75" s="69"/>
      <c r="E75" s="69"/>
    </row>
    <row r="76" spans="2:5" ht="12.75">
      <c r="B76" s="60" t="s">
        <v>119</v>
      </c>
      <c r="C76" s="69"/>
      <c r="D76" s="69"/>
      <c r="E76" s="69"/>
    </row>
    <row r="77" spans="3:5" ht="12.75">
      <c r="C77" s="69"/>
      <c r="D77" s="69"/>
      <c r="E77" s="69"/>
    </row>
    <row r="79" spans="1:2" ht="12.75">
      <c r="A79" s="72" t="s">
        <v>152</v>
      </c>
      <c r="B79" s="70" t="s">
        <v>133</v>
      </c>
    </row>
    <row r="80" ht="12.75">
      <c r="B80" s="60" t="s">
        <v>134</v>
      </c>
    </row>
    <row r="81" ht="12.75">
      <c r="B81" s="60" t="s">
        <v>186</v>
      </c>
    </row>
    <row r="82" ht="12.75">
      <c r="B82" s="73" t="s">
        <v>89</v>
      </c>
    </row>
    <row r="85" spans="1:2" ht="12.75">
      <c r="A85" s="72" t="s">
        <v>153</v>
      </c>
      <c r="B85" s="70" t="s">
        <v>52</v>
      </c>
    </row>
    <row r="86" ht="12.75">
      <c r="B86" s="60" t="s">
        <v>262</v>
      </c>
    </row>
    <row r="89" spans="1:2" ht="12.75">
      <c r="A89" s="72" t="s">
        <v>154</v>
      </c>
      <c r="B89" s="70" t="s">
        <v>53</v>
      </c>
    </row>
    <row r="90" spans="1:2" ht="12.75">
      <c r="A90" s="72"/>
      <c r="B90" s="70"/>
    </row>
    <row r="91" spans="1:2" ht="12.75">
      <c r="A91" s="72"/>
      <c r="B91" s="118" t="s">
        <v>208</v>
      </c>
    </row>
    <row r="92" ht="12.75">
      <c r="B92" s="73"/>
    </row>
    <row r="94" spans="1:2" ht="12.75">
      <c r="A94" s="72" t="s">
        <v>155</v>
      </c>
      <c r="B94" s="70" t="s">
        <v>55</v>
      </c>
    </row>
    <row r="95" ht="12.75">
      <c r="B95" s="60" t="s">
        <v>210</v>
      </c>
    </row>
    <row r="96" ht="12.75">
      <c r="B96" s="73" t="s">
        <v>209</v>
      </c>
    </row>
    <row r="97" ht="12.75">
      <c r="B97" s="73" t="s">
        <v>235</v>
      </c>
    </row>
    <row r="99" ht="12.75">
      <c r="B99" s="73" t="s">
        <v>263</v>
      </c>
    </row>
    <row r="100" ht="12.75">
      <c r="B100" s="73" t="s">
        <v>285</v>
      </c>
    </row>
    <row r="101" ht="12.75">
      <c r="B101" s="73" t="s">
        <v>264</v>
      </c>
    </row>
    <row r="102" ht="12.75">
      <c r="B102" s="73" t="s">
        <v>286</v>
      </c>
    </row>
    <row r="103" ht="12.75">
      <c r="B103" s="73" t="s">
        <v>272</v>
      </c>
    </row>
    <row r="104" ht="12.75">
      <c r="B104" s="73"/>
    </row>
    <row r="105" ht="12.75">
      <c r="B105" s="73" t="s">
        <v>273</v>
      </c>
    </row>
    <row r="106" ht="12.75">
      <c r="B106" s="73" t="s">
        <v>275</v>
      </c>
    </row>
    <row r="107" ht="12.75">
      <c r="B107" s="73"/>
    </row>
    <row r="108" ht="12.75">
      <c r="B108" s="73" t="s">
        <v>274</v>
      </c>
    </row>
    <row r="109" ht="12.75">
      <c r="B109" s="73" t="s">
        <v>276</v>
      </c>
    </row>
    <row r="110" ht="12.75">
      <c r="B110" s="73" t="s">
        <v>277</v>
      </c>
    </row>
    <row r="111" ht="12.75">
      <c r="B111" s="73"/>
    </row>
    <row r="112" ht="12.75">
      <c r="B112" s="60" t="s">
        <v>287</v>
      </c>
    </row>
    <row r="113" ht="12.75">
      <c r="B113" s="60" t="s">
        <v>293</v>
      </c>
    </row>
    <row r="116" ht="12.75">
      <c r="A116" s="70" t="s">
        <v>195</v>
      </c>
    </row>
    <row r="117" ht="12.75">
      <c r="A117" s="70" t="s">
        <v>156</v>
      </c>
    </row>
    <row r="119" spans="1:2" ht="12.75">
      <c r="A119" s="72" t="s">
        <v>157</v>
      </c>
      <c r="B119" s="70" t="s">
        <v>56</v>
      </c>
    </row>
    <row r="120" ht="12.75">
      <c r="B120" s="60" t="s">
        <v>179</v>
      </c>
    </row>
    <row r="121" ht="12.75">
      <c r="B121" s="73" t="s">
        <v>180</v>
      </c>
    </row>
    <row r="122" ht="12.75">
      <c r="B122" s="73"/>
    </row>
    <row r="123" ht="12.75">
      <c r="B123" s="60" t="s">
        <v>288</v>
      </c>
    </row>
    <row r="124" ht="12.75">
      <c r="B124" s="60" t="s">
        <v>289</v>
      </c>
    </row>
    <row r="126" spans="1:2" ht="12.75">
      <c r="A126" s="72" t="s">
        <v>158</v>
      </c>
      <c r="B126" s="70" t="s">
        <v>188</v>
      </c>
    </row>
    <row r="127" ht="12.75">
      <c r="B127" s="60" t="s">
        <v>245</v>
      </c>
    </row>
    <row r="128" ht="12.75">
      <c r="B128" s="73" t="s">
        <v>246</v>
      </c>
    </row>
    <row r="131" spans="1:2" ht="12.75">
      <c r="A131" s="72" t="s">
        <v>160</v>
      </c>
      <c r="B131" s="70" t="s">
        <v>290</v>
      </c>
    </row>
    <row r="132" ht="12.75">
      <c r="B132" s="60" t="s">
        <v>299</v>
      </c>
    </row>
    <row r="133" ht="12.75">
      <c r="B133" s="60" t="s">
        <v>298</v>
      </c>
    </row>
    <row r="134" ht="12.75">
      <c r="B134" s="60" t="s">
        <v>297</v>
      </c>
    </row>
    <row r="136" spans="1:2" ht="12.75">
      <c r="A136" s="72" t="s">
        <v>161</v>
      </c>
      <c r="B136" s="70" t="s">
        <v>57</v>
      </c>
    </row>
    <row r="137" ht="12.75">
      <c r="B137" s="60" t="s">
        <v>278</v>
      </c>
    </row>
    <row r="138" ht="12.75">
      <c r="B138" s="60" t="s">
        <v>269</v>
      </c>
    </row>
    <row r="140" spans="1:2" ht="12.75">
      <c r="A140" s="72" t="s">
        <v>162</v>
      </c>
      <c r="B140" s="70" t="s">
        <v>11</v>
      </c>
    </row>
    <row r="141" ht="12.75">
      <c r="B141" s="60" t="s">
        <v>58</v>
      </c>
    </row>
    <row r="142" spans="4:8" ht="12.75">
      <c r="D142" s="69"/>
      <c r="E142" s="75"/>
      <c r="F142" s="74" t="s">
        <v>120</v>
      </c>
      <c r="G142" s="74"/>
      <c r="H142" s="74" t="s">
        <v>232</v>
      </c>
    </row>
    <row r="143" spans="4:8" ht="12.75">
      <c r="D143" s="69"/>
      <c r="E143" s="75"/>
      <c r="F143" s="108" t="s">
        <v>233</v>
      </c>
      <c r="G143" s="74"/>
      <c r="H143" s="108" t="s">
        <v>233</v>
      </c>
    </row>
    <row r="144" spans="4:5" ht="12.75">
      <c r="D144" s="69"/>
      <c r="E144" s="69"/>
    </row>
    <row r="145" spans="2:8" ht="12.75">
      <c r="B145" s="60" t="s">
        <v>59</v>
      </c>
      <c r="D145" s="69"/>
      <c r="E145" s="69"/>
      <c r="F145" s="60">
        <f>+H145-3689</f>
        <v>297</v>
      </c>
      <c r="H145" s="60">
        <v>3986</v>
      </c>
    </row>
    <row r="146" spans="2:8" ht="12.75">
      <c r="B146" s="60" t="s">
        <v>247</v>
      </c>
      <c r="D146" s="69"/>
      <c r="E146" s="69"/>
      <c r="F146" s="60">
        <f>+H146-0</f>
        <v>50</v>
      </c>
      <c r="H146" s="60">
        <v>50</v>
      </c>
    </row>
    <row r="147" spans="2:8" ht="12.75">
      <c r="B147" s="60" t="s">
        <v>100</v>
      </c>
      <c r="D147" s="69"/>
      <c r="E147" s="69"/>
      <c r="F147" s="60">
        <f>+H147-0</f>
        <v>-321</v>
      </c>
      <c r="H147" s="60">
        <v>-321</v>
      </c>
    </row>
    <row r="148" spans="2:8" ht="12.75">
      <c r="B148" s="60" t="s">
        <v>60</v>
      </c>
      <c r="D148" s="69"/>
      <c r="E148" s="69"/>
      <c r="F148" s="60">
        <f>+H148-2079</f>
        <v>632</v>
      </c>
      <c r="H148" s="60">
        <v>2711</v>
      </c>
    </row>
    <row r="149" spans="4:8" ht="12.75">
      <c r="D149" s="69"/>
      <c r="E149" s="69"/>
      <c r="F149" s="68">
        <f>SUM(F145:F148)</f>
        <v>658</v>
      </c>
      <c r="G149" s="69"/>
      <c r="H149" s="68">
        <f>SUM(H145:H148)</f>
        <v>6426</v>
      </c>
    </row>
    <row r="150" ht="12.75">
      <c r="G150" s="69"/>
    </row>
    <row r="151" ht="12.75">
      <c r="B151" s="60" t="s">
        <v>236</v>
      </c>
    </row>
    <row r="152" ht="12.75">
      <c r="B152" s="73" t="s">
        <v>214</v>
      </c>
    </row>
    <row r="153" ht="12.75">
      <c r="B153" s="73" t="s">
        <v>255</v>
      </c>
    </row>
    <row r="155" spans="1:2" ht="12.75">
      <c r="A155" s="72" t="s">
        <v>163</v>
      </c>
      <c r="B155" s="70" t="s">
        <v>159</v>
      </c>
    </row>
    <row r="156" ht="12.75">
      <c r="B156" s="60" t="s">
        <v>211</v>
      </c>
    </row>
    <row r="157" ht="12.75">
      <c r="B157" s="73" t="s">
        <v>177</v>
      </c>
    </row>
    <row r="160" spans="1:2" ht="12.75">
      <c r="A160" s="72" t="s">
        <v>164</v>
      </c>
      <c r="B160" s="70" t="s">
        <v>61</v>
      </c>
    </row>
    <row r="161" spans="2:7" ht="12.75">
      <c r="B161" s="81" t="s">
        <v>62</v>
      </c>
      <c r="C161" s="81"/>
      <c r="D161" s="81"/>
      <c r="E161" s="82"/>
      <c r="F161" s="81"/>
      <c r="G161" s="81"/>
    </row>
    <row r="162" spans="2:8" ht="12.75">
      <c r="B162" s="81"/>
      <c r="C162" s="81"/>
      <c r="D162" s="81"/>
      <c r="E162" s="75"/>
      <c r="F162" s="74" t="s">
        <v>120</v>
      </c>
      <c r="G162" s="75"/>
      <c r="H162" s="74" t="s">
        <v>232</v>
      </c>
    </row>
    <row r="163" spans="2:8" ht="12.75">
      <c r="B163" s="71"/>
      <c r="C163" s="71"/>
      <c r="D163" s="83"/>
      <c r="E163" s="84"/>
      <c r="F163" s="108" t="s">
        <v>233</v>
      </c>
      <c r="G163" s="84"/>
      <c r="H163" s="108" t="s">
        <v>233</v>
      </c>
    </row>
    <row r="164" spans="2:8" ht="12.75">
      <c r="B164" s="71"/>
      <c r="C164" s="71"/>
      <c r="D164" s="70"/>
      <c r="E164" s="84"/>
      <c r="F164" s="85" t="s">
        <v>3</v>
      </c>
      <c r="G164" s="84"/>
      <c r="H164" s="85" t="s">
        <v>3</v>
      </c>
    </row>
    <row r="165" spans="2:8" ht="12.75">
      <c r="B165" s="71"/>
      <c r="C165" s="71"/>
      <c r="D165" s="71"/>
      <c r="E165" s="57"/>
      <c r="F165" s="57"/>
      <c r="G165" s="57"/>
      <c r="H165" s="86"/>
    </row>
    <row r="166" spans="2:8" ht="13.5" thickBot="1">
      <c r="B166" s="71" t="s">
        <v>63</v>
      </c>
      <c r="C166" s="71"/>
      <c r="D166" s="71"/>
      <c r="E166" s="47"/>
      <c r="F166" s="119">
        <f>+H166-3851</f>
        <v>1442</v>
      </c>
      <c r="G166" s="47"/>
      <c r="H166" s="87">
        <v>5293</v>
      </c>
    </row>
    <row r="167" spans="2:8" ht="13.5" thickBot="1">
      <c r="B167" s="88" t="s">
        <v>64</v>
      </c>
      <c r="C167" s="81"/>
      <c r="D167" s="81"/>
      <c r="E167" s="89"/>
      <c r="F167" s="90">
        <f>+H167-34475</f>
        <v>1549</v>
      </c>
      <c r="G167" s="89"/>
      <c r="H167" s="90">
        <v>36024</v>
      </c>
    </row>
    <row r="168" spans="2:8" ht="13.5" thickBot="1">
      <c r="B168" s="88" t="s">
        <v>248</v>
      </c>
      <c r="C168" s="81"/>
      <c r="D168" s="81"/>
      <c r="E168" s="91"/>
      <c r="F168" s="92">
        <f>+H168-9352</f>
        <v>4402</v>
      </c>
      <c r="G168" s="45"/>
      <c r="H168" s="92">
        <v>13754</v>
      </c>
    </row>
    <row r="169" spans="2:8" ht="12.75">
      <c r="B169" s="81"/>
      <c r="C169" s="81"/>
      <c r="D169" s="81"/>
      <c r="E169" s="93"/>
      <c r="F169" s="81"/>
      <c r="G169" s="54"/>
      <c r="H169" s="81"/>
    </row>
    <row r="170" spans="2:7" ht="12.75">
      <c r="B170" s="81"/>
      <c r="C170" s="81"/>
      <c r="D170" s="81"/>
      <c r="E170" s="94"/>
      <c r="F170" s="81"/>
      <c r="G170" s="54"/>
    </row>
    <row r="171" spans="2:7" ht="12.75">
      <c r="B171" s="71" t="s">
        <v>237</v>
      </c>
      <c r="C171" s="71"/>
      <c r="D171" s="71"/>
      <c r="E171" s="86"/>
      <c r="F171" s="95"/>
      <c r="G171" s="71"/>
    </row>
    <row r="172" spans="2:7" ht="12.75">
      <c r="B172" s="81"/>
      <c r="C172" s="96" t="s">
        <v>65</v>
      </c>
      <c r="D172" s="96"/>
      <c r="E172" s="96" t="s">
        <v>66</v>
      </c>
      <c r="F172" s="94"/>
      <c r="G172" s="96" t="s">
        <v>67</v>
      </c>
    </row>
    <row r="173" spans="2:7" ht="12.75">
      <c r="B173" s="81"/>
      <c r="C173" s="96" t="s">
        <v>68</v>
      </c>
      <c r="D173" s="96"/>
      <c r="E173" s="96" t="s">
        <v>69</v>
      </c>
      <c r="F173" s="94"/>
      <c r="G173" s="96" t="s">
        <v>69</v>
      </c>
    </row>
    <row r="174" spans="2:7" ht="12.75">
      <c r="B174" s="71"/>
      <c r="C174" s="74" t="s">
        <v>3</v>
      </c>
      <c r="D174" s="71"/>
      <c r="E174" s="74" t="s">
        <v>3</v>
      </c>
      <c r="F174" s="81"/>
      <c r="G174" s="74" t="s">
        <v>3</v>
      </c>
    </row>
    <row r="175" spans="2:7" ht="12.75">
      <c r="B175" s="71" t="s">
        <v>70</v>
      </c>
      <c r="C175" s="71"/>
      <c r="D175" s="71"/>
      <c r="E175" s="86"/>
      <c r="F175" s="81"/>
      <c r="G175" s="97"/>
    </row>
    <row r="176" spans="2:7" ht="12.75">
      <c r="B176" s="71" t="s">
        <v>71</v>
      </c>
      <c r="C176" s="97">
        <v>339882</v>
      </c>
      <c r="D176" s="71"/>
      <c r="E176" s="98">
        <v>273014</v>
      </c>
      <c r="F176" s="81"/>
      <c r="G176" s="51">
        <v>133301</v>
      </c>
    </row>
    <row r="177" spans="2:7" ht="12.75">
      <c r="B177" s="81" t="s">
        <v>72</v>
      </c>
      <c r="C177" s="99">
        <v>64063</v>
      </c>
      <c r="D177" s="71"/>
      <c r="E177" s="100">
        <v>63702</v>
      </c>
      <c r="F177" s="81"/>
      <c r="G177" s="99">
        <v>95949</v>
      </c>
    </row>
    <row r="178" spans="2:7" ht="13.5" thickBot="1">
      <c r="B178" s="81" t="s">
        <v>73</v>
      </c>
      <c r="C178" s="101">
        <f>C176+C177</f>
        <v>403945</v>
      </c>
      <c r="D178" s="71"/>
      <c r="E178" s="102">
        <f>E176+E177</f>
        <v>336716</v>
      </c>
      <c r="F178" s="81"/>
      <c r="G178" s="101">
        <f>G176+G177</f>
        <v>229250</v>
      </c>
    </row>
    <row r="179" spans="2:7" ht="12.75">
      <c r="B179" s="81"/>
      <c r="C179" s="103"/>
      <c r="D179" s="71"/>
      <c r="E179" s="104"/>
      <c r="F179" s="81"/>
      <c r="G179" s="103"/>
    </row>
    <row r="181" spans="1:2" ht="12.75">
      <c r="A181" s="72" t="s">
        <v>165</v>
      </c>
      <c r="B181" s="70" t="s">
        <v>74</v>
      </c>
    </row>
    <row r="182" ht="12.75">
      <c r="B182" s="73" t="s">
        <v>196</v>
      </c>
    </row>
    <row r="183" ht="12.75">
      <c r="B183" s="73" t="s">
        <v>256</v>
      </c>
    </row>
    <row r="184" ht="12.75">
      <c r="B184" s="73" t="s">
        <v>257</v>
      </c>
    </row>
    <row r="186" ht="12.75">
      <c r="B186" s="60" t="s">
        <v>258</v>
      </c>
    </row>
    <row r="187" ht="12.75">
      <c r="B187" s="73" t="s">
        <v>259</v>
      </c>
    </row>
    <row r="188" ht="12.75">
      <c r="B188" s="73"/>
    </row>
    <row r="190" spans="1:7" ht="12.75">
      <c r="A190" s="72" t="s">
        <v>166</v>
      </c>
      <c r="B190" s="70" t="s">
        <v>75</v>
      </c>
      <c r="C190" s="71"/>
      <c r="D190" s="71"/>
      <c r="E190" s="86"/>
      <c r="F190" s="81"/>
      <c r="G190" s="71"/>
    </row>
    <row r="191" spans="1:7" ht="12.75">
      <c r="A191" s="81"/>
      <c r="B191" s="81" t="s">
        <v>238</v>
      </c>
      <c r="C191" s="71"/>
      <c r="D191" s="71"/>
      <c r="E191" s="86"/>
      <c r="F191" s="81"/>
      <c r="G191" s="71"/>
    </row>
    <row r="192" spans="1:7" ht="12.75">
      <c r="A192" s="71"/>
      <c r="B192" s="71"/>
      <c r="C192" s="71"/>
      <c r="D192" s="71"/>
      <c r="E192" s="74"/>
      <c r="F192" s="83"/>
      <c r="G192" s="85" t="s">
        <v>3</v>
      </c>
    </row>
    <row r="193" spans="1:7" ht="12.75">
      <c r="A193" s="71"/>
      <c r="B193" s="71" t="s">
        <v>171</v>
      </c>
      <c r="C193" s="71"/>
      <c r="D193" s="71"/>
      <c r="E193" s="86"/>
      <c r="F193" s="81"/>
      <c r="G193" s="71"/>
    </row>
    <row r="194" spans="1:7" ht="12.75">
      <c r="A194" s="71"/>
      <c r="B194" s="71" t="s">
        <v>170</v>
      </c>
      <c r="C194" s="71"/>
      <c r="D194" s="71"/>
      <c r="E194" s="56"/>
      <c r="F194" s="81"/>
      <c r="G194" s="51">
        <v>131229</v>
      </c>
    </row>
    <row r="195" spans="1:7" ht="12.75">
      <c r="A195" s="71"/>
      <c r="B195" s="71" t="s">
        <v>172</v>
      </c>
      <c r="C195" s="71"/>
      <c r="D195" s="71"/>
      <c r="E195" s="56"/>
      <c r="F195" s="81"/>
      <c r="G195" s="51">
        <v>62377</v>
      </c>
    </row>
    <row r="196" spans="1:7" ht="12.75">
      <c r="A196" s="81"/>
      <c r="B196" s="71" t="s">
        <v>173</v>
      </c>
      <c r="C196" s="81"/>
      <c r="D196" s="81"/>
      <c r="E196" s="93"/>
      <c r="F196" s="81"/>
      <c r="G196" s="103"/>
    </row>
    <row r="197" spans="1:7" ht="12.75">
      <c r="A197" s="81"/>
      <c r="B197" s="71" t="s">
        <v>170</v>
      </c>
      <c r="C197" s="81"/>
      <c r="D197" s="81"/>
      <c r="E197" s="93"/>
      <c r="F197" s="81"/>
      <c r="G197" s="103">
        <v>89207</v>
      </c>
    </row>
    <row r="198" spans="1:7" ht="12.75">
      <c r="A198" s="81"/>
      <c r="B198" s="71" t="s">
        <v>172</v>
      </c>
      <c r="C198" s="81"/>
      <c r="D198" s="81"/>
      <c r="E198" s="93"/>
      <c r="F198" s="81"/>
      <c r="G198" s="103">
        <v>100000</v>
      </c>
    </row>
    <row r="199" spans="1:7" ht="12.75">
      <c r="A199" s="81"/>
      <c r="B199" s="71"/>
      <c r="C199" s="81"/>
      <c r="D199" s="81"/>
      <c r="E199" s="93"/>
      <c r="F199" s="81"/>
      <c r="G199" s="99"/>
    </row>
    <row r="200" spans="1:7" ht="13.5" thickBot="1">
      <c r="A200" s="81"/>
      <c r="B200" s="81" t="s">
        <v>76</v>
      </c>
      <c r="C200" s="81"/>
      <c r="D200" s="81"/>
      <c r="E200" s="93"/>
      <c r="F200" s="81"/>
      <c r="G200" s="105">
        <f>SUM(G194:G199)</f>
        <v>382813</v>
      </c>
    </row>
    <row r="201" spans="1:7" ht="13.5" thickTop="1">
      <c r="A201" s="81"/>
      <c r="B201" s="81"/>
      <c r="C201" s="81"/>
      <c r="D201" s="81"/>
      <c r="E201" s="93"/>
      <c r="F201" s="81"/>
      <c r="G201" s="103"/>
    </row>
    <row r="202" ht="12.75">
      <c r="B202" s="71" t="s">
        <v>90</v>
      </c>
    </row>
    <row r="205" spans="1:2" ht="12.75">
      <c r="A205" s="72" t="s">
        <v>167</v>
      </c>
      <c r="B205" s="70" t="s">
        <v>77</v>
      </c>
    </row>
    <row r="206" ht="12.75">
      <c r="B206" s="60" t="s">
        <v>78</v>
      </c>
    </row>
    <row r="209" spans="1:2" ht="12.75">
      <c r="A209" s="106" t="s">
        <v>168</v>
      </c>
      <c r="B209" s="83" t="s">
        <v>79</v>
      </c>
    </row>
    <row r="210" spans="1:2" ht="12.75">
      <c r="A210" s="71"/>
      <c r="B210" s="71" t="s">
        <v>80</v>
      </c>
    </row>
    <row r="213" spans="1:2" ht="12.75">
      <c r="A213" s="72" t="s">
        <v>169</v>
      </c>
      <c r="B213" s="70" t="s">
        <v>128</v>
      </c>
    </row>
    <row r="214" spans="1:2" ht="12.75">
      <c r="A214" s="72"/>
      <c r="B214" s="118" t="s">
        <v>294</v>
      </c>
    </row>
    <row r="215" ht="12.75">
      <c r="B215" s="73" t="s">
        <v>260</v>
      </c>
    </row>
    <row r="216" ht="12.75">
      <c r="B216" s="73"/>
    </row>
    <row r="217" ht="12.75">
      <c r="B217" s="73" t="s">
        <v>270</v>
      </c>
    </row>
    <row r="218" ht="12.75">
      <c r="B218" s="60" t="s">
        <v>283</v>
      </c>
    </row>
    <row r="219" ht="12.75">
      <c r="B219" s="60" t="s">
        <v>271</v>
      </c>
    </row>
    <row r="220" ht="12.75">
      <c r="B220" s="60" t="s">
        <v>296</v>
      </c>
    </row>
    <row r="221" ht="12.75">
      <c r="B221" s="60" t="s">
        <v>295</v>
      </c>
    </row>
    <row r="222" ht="12.75">
      <c r="B222" s="60" t="s">
        <v>292</v>
      </c>
    </row>
    <row r="223" ht="12.75">
      <c r="B223" s="60" t="s">
        <v>269</v>
      </c>
    </row>
    <row r="224" spans="1:2" ht="12.75">
      <c r="A224" s="72" t="s">
        <v>174</v>
      </c>
      <c r="B224" s="70" t="s">
        <v>81</v>
      </c>
    </row>
    <row r="225" spans="4:9" ht="12.75">
      <c r="D225" s="70" t="s">
        <v>91</v>
      </c>
      <c r="E225" s="70"/>
      <c r="G225" s="70" t="s">
        <v>261</v>
      </c>
      <c r="H225" s="70"/>
      <c r="I225" s="70"/>
    </row>
    <row r="226" spans="4:8" ht="12.75">
      <c r="D226" s="108" t="s">
        <v>233</v>
      </c>
      <c r="E226" s="108" t="s">
        <v>239</v>
      </c>
      <c r="G226" s="108" t="str">
        <f>+D226</f>
        <v>31/12/04</v>
      </c>
      <c r="H226" s="108" t="str">
        <f>+E226</f>
        <v>31/12/03</v>
      </c>
    </row>
    <row r="228" spans="2:8" ht="12.75">
      <c r="B228" s="60" t="s">
        <v>266</v>
      </c>
      <c r="D228" s="67">
        <f>+income!B33</f>
        <v>4036</v>
      </c>
      <c r="E228" s="67">
        <f>+income!D33</f>
        <v>-42320</v>
      </c>
      <c r="F228" s="67"/>
      <c r="G228" s="67">
        <f>+income!F33</f>
        <v>26861</v>
      </c>
      <c r="H228" s="67">
        <f>+income!H33</f>
        <v>-36179</v>
      </c>
    </row>
    <row r="229" spans="4:8" ht="12.75">
      <c r="D229" s="67"/>
      <c r="E229" s="67"/>
      <c r="F229" s="67"/>
      <c r="G229" s="67"/>
      <c r="H229" s="67"/>
    </row>
    <row r="230" spans="2:8" ht="12.75">
      <c r="B230" s="60" t="s">
        <v>92</v>
      </c>
      <c r="D230" s="67">
        <v>320343</v>
      </c>
      <c r="E230" s="67">
        <v>320343</v>
      </c>
      <c r="F230" s="67"/>
      <c r="G230" s="67">
        <v>320343</v>
      </c>
      <c r="H230" s="67">
        <v>314731</v>
      </c>
    </row>
    <row r="232" spans="2:8" ht="12.75">
      <c r="B232" s="60" t="s">
        <v>267</v>
      </c>
      <c r="D232" s="109">
        <f>+D228/D230*100</f>
        <v>1.2598995451750155</v>
      </c>
      <c r="E232" s="109">
        <f>+E228/E230*100</f>
        <v>-13.210839631270233</v>
      </c>
      <c r="F232" s="67"/>
      <c r="G232" s="109">
        <f>+G228/G230*100</f>
        <v>8.385074748004483</v>
      </c>
      <c r="H232" s="109">
        <f>+H228/H230*100</f>
        <v>-11.495213372689694</v>
      </c>
    </row>
    <row r="234" ht="12.75">
      <c r="B234" s="60" t="s">
        <v>268</v>
      </c>
    </row>
    <row r="235" ht="12.75">
      <c r="B235" s="60" t="s">
        <v>175</v>
      </c>
    </row>
    <row r="242" ht="12.75">
      <c r="A242" s="70" t="s">
        <v>82</v>
      </c>
    </row>
    <row r="243" ht="12.75">
      <c r="A243" s="71"/>
    </row>
    <row r="244" ht="12.75">
      <c r="A244" s="71"/>
    </row>
    <row r="245" ht="12.75">
      <c r="A245" s="71"/>
    </row>
    <row r="246" ht="12.75">
      <c r="A246" s="70"/>
    </row>
    <row r="247" ht="12.75">
      <c r="A247" s="70" t="s">
        <v>83</v>
      </c>
    </row>
    <row r="248" ht="12.75">
      <c r="A248" s="70" t="s">
        <v>189</v>
      </c>
    </row>
    <row r="249" ht="12.75">
      <c r="A249" s="70" t="s">
        <v>190</v>
      </c>
    </row>
    <row r="250" ht="12.75">
      <c r="A250" s="71"/>
    </row>
    <row r="251" ht="12.75">
      <c r="A251" s="71"/>
    </row>
    <row r="252" ht="12.75">
      <c r="A252" s="70" t="s">
        <v>84</v>
      </c>
    </row>
    <row r="253" ht="12.75">
      <c r="A253" s="107"/>
    </row>
  </sheetData>
  <printOptions/>
  <pageMargins left="0.75" right="0.75" top="0.57" bottom="0.58" header="0.5" footer="0.5"/>
  <pageSetup fitToHeight="1" fitToWidth="1" horizontalDpi="180" verticalDpi="180" orientation="portrait" paperSize="39" scale="7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BHD</cp:lastModifiedBy>
  <cp:lastPrinted>2005-02-23T04:07:54Z</cp:lastPrinted>
  <dcterms:created xsi:type="dcterms:W3CDTF">2002-10-29T06:52:49Z</dcterms:created>
  <dcterms:modified xsi:type="dcterms:W3CDTF">2006-05-29T10:39:05Z</dcterms:modified>
  <cp:category/>
  <cp:version/>
  <cp:contentType/>
  <cp:contentStatus/>
</cp:coreProperties>
</file>