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'bsheet'!$A$1:$E$66</definedName>
    <definedName name="_xlnm.Print_Area" localSheetId="3">'cashflow'!$A$1:$D$55</definedName>
    <definedName name="_xlnm.Print_Area" localSheetId="2">'equity'!$A$1:$L$47</definedName>
    <definedName name="_xlnm.Print_Area" localSheetId="0">'income'!$A$1:$H$43</definedName>
    <definedName name="_xlnm.Print_Area" localSheetId="4">'notes'!$A$142:$I$227</definedName>
  </definedNames>
  <calcPr fullCalcOnLoad="1"/>
</workbook>
</file>

<file path=xl/sharedStrings.xml><?xml version="1.0" encoding="utf-8"?>
<sst xmlns="http://schemas.openxmlformats.org/spreadsheetml/2006/main" count="345" uniqueCount="274">
  <si>
    <t>BOLTON BERHAD</t>
  </si>
  <si>
    <t>(Company No. 5572-H)</t>
  </si>
  <si>
    <t>(Incorporated in Malaysia)</t>
  </si>
  <si>
    <t>RM'000</t>
  </si>
  <si>
    <t>CONDENSED CONSOLIDATED INCOME STATEMENTS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</si>
  <si>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</si>
  <si>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</si>
  <si>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</si>
  <si>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</si>
  <si>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</si>
  <si>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</si>
  <si>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Taxation</t>
  </si>
  <si>
    <t>Property, Plant and Equipment</t>
  </si>
  <si>
    <t>Intangible Assets</t>
  </si>
  <si>
    <t>Current Assets</t>
  </si>
  <si>
    <t xml:space="preserve">         Inventories</t>
  </si>
  <si>
    <t xml:space="preserve">         Debtors</t>
  </si>
  <si>
    <t xml:space="preserve">         Cash and cash equivalents</t>
  </si>
  <si>
    <t>Current Liabilities</t>
  </si>
  <si>
    <t xml:space="preserve">         Trade and other creditors</t>
  </si>
  <si>
    <t xml:space="preserve">         Overdraft and short term borrowings</t>
  </si>
  <si>
    <t>Share Capital</t>
  </si>
  <si>
    <t>Reserves</t>
  </si>
  <si>
    <t>Shareholders' Fund</t>
  </si>
  <si>
    <t>ended</t>
  </si>
  <si>
    <t>Adjustment for non-cash flow :-</t>
  </si>
  <si>
    <t xml:space="preserve">         Non-cash items</t>
  </si>
  <si>
    <t xml:space="preserve">         Non-operating items (which are investing/financing)</t>
  </si>
  <si>
    <t>Changes in working capital</t>
  </si>
  <si>
    <t xml:space="preserve">         Net change in current assets</t>
  </si>
  <si>
    <t>Net cash flows from operating activities</t>
  </si>
  <si>
    <t>Investing Activities</t>
  </si>
  <si>
    <t xml:space="preserve">         - Equity investments</t>
  </si>
  <si>
    <t xml:space="preserve">         - Other investments</t>
  </si>
  <si>
    <t>Financing Activities</t>
  </si>
  <si>
    <t xml:space="preserve">        - Bank borrowings</t>
  </si>
  <si>
    <t>Net Change in Cash and Cash Equivalents</t>
  </si>
  <si>
    <t>Cash and Cash Equivalents at beginning of year</t>
  </si>
  <si>
    <t>Share</t>
  </si>
  <si>
    <t>Capital</t>
  </si>
  <si>
    <t>Reserve</t>
  </si>
  <si>
    <t>Retained</t>
  </si>
  <si>
    <t>Profits</t>
  </si>
  <si>
    <t>Total</t>
  </si>
  <si>
    <t>Exceptional items</t>
  </si>
  <si>
    <t>Seasonality or Cyclical Factors</t>
  </si>
  <si>
    <t>There have been no material seasonal or cyclical factors affecting the results of the quarter under review.</t>
  </si>
  <si>
    <t>Changes in estimates</t>
  </si>
  <si>
    <t>Debt and Equity Securities</t>
  </si>
  <si>
    <t>Dividends Paid</t>
  </si>
  <si>
    <t>Segmental Reporting</t>
  </si>
  <si>
    <t>Hotel</t>
  </si>
  <si>
    <t>Subsequent Events</t>
  </si>
  <si>
    <t>Changes in the Composition of the Group</t>
  </si>
  <si>
    <t>Goodwill on consolidation</t>
  </si>
  <si>
    <t>Changes in contingent liabilities and contingent assets</t>
  </si>
  <si>
    <t>Review of Performance</t>
  </si>
  <si>
    <t>Current Year Prospects</t>
  </si>
  <si>
    <t>Profit Forecast/Profit Guarantee</t>
  </si>
  <si>
    <t>Not applicable.</t>
  </si>
  <si>
    <t>Taxation comprises the following :-</t>
  </si>
  <si>
    <t>Current taxation</t>
  </si>
  <si>
    <t>Associated and joint venture companies</t>
  </si>
  <si>
    <t>Quoted investments</t>
  </si>
  <si>
    <t>(a) Total purchases and sales of quoted investments are as follows :-</t>
  </si>
  <si>
    <t xml:space="preserve">        Total purchases</t>
  </si>
  <si>
    <t xml:space="preserve">        Total sales proceeds</t>
  </si>
  <si>
    <t>At</t>
  </si>
  <si>
    <t>At Book</t>
  </si>
  <si>
    <t>At Market</t>
  </si>
  <si>
    <t>Cost</t>
  </si>
  <si>
    <t>Value</t>
  </si>
  <si>
    <t xml:space="preserve">        Quoted in Malaysia </t>
  </si>
  <si>
    <t xml:space="preserve">                Associated company</t>
  </si>
  <si>
    <t xml:space="preserve">                Other investments</t>
  </si>
  <si>
    <t xml:space="preserve">        Total quoted investments</t>
  </si>
  <si>
    <t>Corporate Developments</t>
  </si>
  <si>
    <t>Group borrowings</t>
  </si>
  <si>
    <t>Total Group borrowings</t>
  </si>
  <si>
    <t>Off Balance Sheet Financial Instruments</t>
  </si>
  <si>
    <t>There has been no financial instruments with off balance sheet risks as at the date of this report.</t>
  </si>
  <si>
    <t>Material Litigation</t>
  </si>
  <si>
    <t>There has been no material litigation pending as at the date of this report.</t>
  </si>
  <si>
    <t>Earnings per share</t>
  </si>
  <si>
    <t>BY ORDER OF THE BOARD</t>
  </si>
  <si>
    <t>LIM SENG YON</t>
  </si>
  <si>
    <t>Kuala Lumpur</t>
  </si>
  <si>
    <t>The interim financial report is unaudited and has been prepared in accordance with MASB 26 Interim Financial Reporting</t>
  </si>
  <si>
    <t>Basis of Preparation</t>
  </si>
  <si>
    <t>There were no changes in estimates of amounts reported in prior quarters of the current financial year or changes</t>
  </si>
  <si>
    <t>in estimates of amounts reported in prior financial years that have a material effect in the current quarter.</t>
  </si>
  <si>
    <t>by independent professional valuers less depreciation.</t>
  </si>
  <si>
    <t>All borrowings are denominated in Ringgit Malaysia.</t>
  </si>
  <si>
    <t xml:space="preserve">         3 months ended</t>
  </si>
  <si>
    <t>Weighted average number of ordinary shares ('000)</t>
  </si>
  <si>
    <t xml:space="preserve">           3 months ended</t>
  </si>
  <si>
    <t>As at</t>
  </si>
  <si>
    <t>Long term investments</t>
  </si>
  <si>
    <t>Land held for development</t>
  </si>
  <si>
    <t xml:space="preserve">         Short term investments</t>
  </si>
  <si>
    <t>Long Term Borrowings</t>
  </si>
  <si>
    <t>Long term liabilities</t>
  </si>
  <si>
    <t>Deferred taxation</t>
  </si>
  <si>
    <t>Net Tangible Assets per share (RM)</t>
  </si>
  <si>
    <t>Premium</t>
  </si>
  <si>
    <t>Distributable</t>
  </si>
  <si>
    <t>---------------------------Non-distributable-------------------</t>
  </si>
  <si>
    <t>Exchange</t>
  </si>
  <si>
    <t>The accounting policies and methods of computations adopted by the Group in this interim financial report are consistent</t>
  </si>
  <si>
    <t>not qualified.</t>
  </si>
  <si>
    <t>Business segments</t>
  </si>
  <si>
    <t>Properties</t>
  </si>
  <si>
    <t>Food</t>
  </si>
  <si>
    <t>Franchising</t>
  </si>
  <si>
    <t>Non-</t>
  </si>
  <si>
    <t>Segment</t>
  </si>
  <si>
    <t>Segment results</t>
  </si>
  <si>
    <t>Unallocated expenses</t>
  </si>
  <si>
    <t>Operating profit</t>
  </si>
  <si>
    <t>Profit before taxation</t>
  </si>
  <si>
    <t>Segment results include items directly attributable to a segment as well as those that can be allocated on a reasonable basis.</t>
  </si>
  <si>
    <t>Unallocated expenses comprise mainly head office expenses.</t>
  </si>
  <si>
    <t>3 months ended</t>
  </si>
  <si>
    <t>Included in investing results are exceptional items comprising :-</t>
  </si>
  <si>
    <t>EPS - basic (sen)</t>
  </si>
  <si>
    <t xml:space="preserve">         Taxation paid</t>
  </si>
  <si>
    <t xml:space="preserve">         Intangible assets</t>
  </si>
  <si>
    <t xml:space="preserve">         Land held for development</t>
  </si>
  <si>
    <t xml:space="preserve">         Net change in liabilities</t>
  </si>
  <si>
    <t>CONDENSED CONSOLIDATED BALANCE SHEETS</t>
  </si>
  <si>
    <t>CONDENSED CONSOLIDATED STATEMENT OF CHANGES IN EQUITY</t>
  </si>
  <si>
    <t>CONDENSED CONSOLIDATED CASH FLOW STATEMENTS</t>
  </si>
  <si>
    <t>Dividends Proposed</t>
  </si>
  <si>
    <t xml:space="preserve">(The Condensed Consolidated Income Statements should be read in conjunction with the Annual Financial Statements </t>
  </si>
  <si>
    <t>(The Condensed Consolidated Statements of Changes in Equity should be read in conjunction with the Annual Financial Statements</t>
  </si>
  <si>
    <t>Liquid</t>
  </si>
  <si>
    <t>Bulking</t>
  </si>
  <si>
    <t>Valuation of property, plant and equipment</t>
  </si>
  <si>
    <t>The valuation of land and buildings have been brought forward, without amendment from the most recent annual</t>
  </si>
  <si>
    <t xml:space="preserve">(The Condensed Consolidated Balance Sheets should be read in conjunction with the Annual </t>
  </si>
  <si>
    <t xml:space="preserve">(The Condensed Consolidated Cash Flow Statements should be read in conjunction with the Annual </t>
  </si>
  <si>
    <t xml:space="preserve">         - Associated companies</t>
  </si>
  <si>
    <t>Minority interests</t>
  </si>
  <si>
    <t>Minority Interests</t>
  </si>
  <si>
    <t>Investment in Associated and Joint Venture Companies</t>
  </si>
  <si>
    <t>The directors are of the view that the business conditions will remain competitive but overall performance is expected</t>
  </si>
  <si>
    <t>At 1 January 2003</t>
  </si>
  <si>
    <t>BOLTON BERHAD (5572-H)</t>
  </si>
  <si>
    <t>Explanatory Notes</t>
  </si>
  <si>
    <t>A1.</t>
  </si>
  <si>
    <t>A2.</t>
  </si>
  <si>
    <t>Audit Qualification</t>
  </si>
  <si>
    <t>A3.</t>
  </si>
  <si>
    <t>A4.</t>
  </si>
  <si>
    <t>A5.</t>
  </si>
  <si>
    <t>A6.</t>
  </si>
  <si>
    <t>A7.</t>
  </si>
  <si>
    <t>A8.</t>
  </si>
  <si>
    <t>A9.</t>
  </si>
  <si>
    <t>A10.</t>
  </si>
  <si>
    <t>A11.</t>
  </si>
  <si>
    <t>A12.</t>
  </si>
  <si>
    <t>LISTING REQUIREMENTS.</t>
  </si>
  <si>
    <t>B1.</t>
  </si>
  <si>
    <t>B2.</t>
  </si>
  <si>
    <t>Sale of unquoted investments and properties</t>
  </si>
  <si>
    <t>B3.</t>
  </si>
  <si>
    <t>B4.</t>
  </si>
  <si>
    <t>B5.</t>
  </si>
  <si>
    <t>B6.</t>
  </si>
  <si>
    <t>B7.</t>
  </si>
  <si>
    <t>B8.</t>
  </si>
  <si>
    <t>B9.</t>
  </si>
  <si>
    <t>B10.</t>
  </si>
  <si>
    <t>B11.</t>
  </si>
  <si>
    <t>B12.</t>
  </si>
  <si>
    <t xml:space="preserve">     Secured</t>
  </si>
  <si>
    <t xml:space="preserve">Short term bank borrowings - </t>
  </si>
  <si>
    <t xml:space="preserve">     Unsecured</t>
  </si>
  <si>
    <t>Long term bank borrowings</t>
  </si>
  <si>
    <t>property, plant and equipment in prior year</t>
  </si>
  <si>
    <t>B13.</t>
  </si>
  <si>
    <t>is anti-dilutive.</t>
  </si>
  <si>
    <t>Net Current Assets</t>
  </si>
  <si>
    <t>other than the sale of land and buildings in the normal course of business as property developers.</t>
  </si>
  <si>
    <t>31/12/2003</t>
  </si>
  <si>
    <t>The directors are of the view that the results reflect the current refocusing on core business activities and streamlining</t>
  </si>
  <si>
    <t>of certain divisions within the Group.</t>
  </si>
  <si>
    <t>The fully diluted loss per share for the current period is not presented as the effect of the conversion of warrants</t>
  </si>
  <si>
    <t>for the year ended 31 December 2003)</t>
  </si>
  <si>
    <t>Financial Statements for the year ended 31 December 2003)</t>
  </si>
  <si>
    <t>At 1 January 2004</t>
  </si>
  <si>
    <t>Net profit for the period</t>
  </si>
  <si>
    <t xml:space="preserve">Deferred taxation arising from revaluation of </t>
  </si>
  <si>
    <t>with those adopted in the most recent annual audited financial statements for the year ended 31 December 2003.</t>
  </si>
  <si>
    <t>The audit report of the Group's most recent annual audited financial statements for the year ended 31 December 2003 was</t>
  </si>
  <si>
    <t>audited statements for the year ended 31 December 2003. The carrying value is based on a valuation carried out in 1983</t>
  </si>
  <si>
    <t>Profit after tax</t>
  </si>
  <si>
    <t>Profit before tax</t>
  </si>
  <si>
    <t>Net profit for the period (RM'000)</t>
  </si>
  <si>
    <t>Basic earnings per share (sen)</t>
  </si>
  <si>
    <t xml:space="preserve">         - Net proceeds received on disposal of subsidiary company</t>
  </si>
  <si>
    <t>Write back of impairment loss on investment in a subsidiary company</t>
  </si>
  <si>
    <t xml:space="preserve">         - Property, plant and equipments</t>
  </si>
  <si>
    <t>Material Changes in the Quarterly Results as Compared with the Immediate Preceding Quarter</t>
  </si>
  <si>
    <t>KOAY BENG HOCK</t>
  </si>
  <si>
    <t>Secretaries</t>
  </si>
  <si>
    <t>No dividend has been declared for the interim period under review.</t>
  </si>
  <si>
    <t>Interim dividend in specie of 31,969,136</t>
  </si>
  <si>
    <t xml:space="preserve">  Symphony House Bhd</t>
  </si>
  <si>
    <t xml:space="preserve">  ordinary shares of RM0.10 each in </t>
  </si>
  <si>
    <t>and Chapter 9 part K of the Listing Requirements of the Bursa Malaysia Securities Berhad.</t>
  </si>
  <si>
    <t>ADDITIONAL INFORMATION AS REQUIRED BY APPENDIX 9B OF THE BURSA MALAYSIA SECURITIES BERHAD</t>
  </si>
  <si>
    <t>The Company had on 3 November 2003 entered into a conditional Share Sale Agreement with Keretapi Tanah Melayu Berhad for</t>
  </si>
  <si>
    <t>the acquisition of the entire equity interest in KTMB (Bukit Tunku) Sdn Bhd ("BTSB") for a total cash consideration of RM2 million.</t>
  </si>
  <si>
    <t>Less : 837,000 treasury shares, at cost</t>
  </si>
  <si>
    <t>IT and</t>
  </si>
  <si>
    <t>Services</t>
  </si>
  <si>
    <t>to improve barring any unforeseen circumstances.</t>
  </si>
  <si>
    <t>FOR THE PERIOD ENDED 30 SEPTEMBER 2004</t>
  </si>
  <si>
    <t>30/09/2004</t>
  </si>
  <si>
    <t>30/09/2003</t>
  </si>
  <si>
    <t xml:space="preserve">           9 months ended</t>
  </si>
  <si>
    <t>AS AT 30 SEPTEMBER 2004</t>
  </si>
  <si>
    <t>At 30 September 2004</t>
  </si>
  <si>
    <t>At 30 September 2003</t>
  </si>
  <si>
    <t>9 months</t>
  </si>
  <si>
    <t>First and final dividend of 1% less 28% tax paid</t>
  </si>
  <si>
    <t xml:space="preserve">  for the financial year ended 31 December 2003</t>
  </si>
  <si>
    <t xml:space="preserve">  for the financial year ended 31 December 2002</t>
  </si>
  <si>
    <t>Private placement of 9,622,000 ordinary</t>
  </si>
  <si>
    <t xml:space="preserve">    shares at RM1.00 each</t>
  </si>
  <si>
    <t>Expenses on private placement</t>
  </si>
  <si>
    <t xml:space="preserve">        - Dividends paid</t>
  </si>
  <si>
    <t xml:space="preserve">        - Share capital issued</t>
  </si>
  <si>
    <t>Cash and Cash Equivalents at end of period</t>
  </si>
  <si>
    <t>Unaudited interim report for the quarter ended 30 September 2004</t>
  </si>
  <si>
    <t>30/09/04</t>
  </si>
  <si>
    <t>9 months ended</t>
  </si>
  <si>
    <t>There has been no issuance and repayment of debt and equity securities, share buy-backs, share cancellation or shares</t>
  </si>
  <si>
    <t>A first and final dividend of 1% less 28% income tax, amounting to RM2,300,448 in respect of the financial year ended 31 December</t>
  </si>
  <si>
    <t>2003 was paid on 10 August 2004.</t>
  </si>
  <si>
    <t>9 months ended 30/09/2004</t>
  </si>
  <si>
    <t>There is no material subsequent event since 30 September 2004.</t>
  </si>
  <si>
    <t>There were no material changes in the composition of the Group during the interim period under review.</t>
  </si>
  <si>
    <t xml:space="preserve">     RM763,940 since the last annual balance sheet date. Corporate guarantees given to financial institutions for facilities</t>
  </si>
  <si>
    <t xml:space="preserve">     granted to an associated company amounted to RM72.4 million as at 30 September 2004.</t>
  </si>
  <si>
    <t>(b) As part of the agreement on the disposal of the Group's entire equity interest in Global Innovative Management Partners-ACT</t>
  </si>
  <si>
    <t xml:space="preserve">     Sdn Bhd ("Global Impact") to Symphony House Bhd, the Company will provide a guarantee that the aggregate profit after tax</t>
  </si>
  <si>
    <t xml:space="preserve">     of Global Impact for the three financial years ending 31 December 2004 to 2006 shall not be less than RM75 million.</t>
  </si>
  <si>
    <t>The results of the current quarter is lower than the preceding quarter mainly due to gain on disposal of quoted investments</t>
  </si>
  <si>
    <t>in the preceding quarter</t>
  </si>
  <si>
    <t>(b) Investments in quoted securities as at 30 September 2004 are as follows :-</t>
  </si>
  <si>
    <t>Particulars of the Group's borrowings as at 30 September 2004 are as follows :-</t>
  </si>
  <si>
    <t>30/09/03</t>
  </si>
  <si>
    <t xml:space="preserve">         9 months ended</t>
  </si>
  <si>
    <t>(Provision)/Write back of provision for diminution in value of quoted investments</t>
  </si>
  <si>
    <t>(Loss)/Gain on disposal of quoted investments</t>
  </si>
  <si>
    <t xml:space="preserve">        Total (loss)/gain on disposal</t>
  </si>
  <si>
    <t>(a) Indemnities given to third parties in respect of bank guarantees for the Group have increased to RM813,050 from</t>
  </si>
  <si>
    <t>There is no sale of unquoted investments during the current financial period. There is no sale of properties</t>
  </si>
  <si>
    <t>Net Profit before tax</t>
  </si>
  <si>
    <t>Operating profit before changes in working capital</t>
  </si>
  <si>
    <t>held as treasury shares during the current quarter.</t>
  </si>
  <si>
    <t>The effective tax rate of the Group for the nine months ended 30 September 2004 is lower than the statutory tax rate principally due</t>
  </si>
  <si>
    <t>to utilisation of unabsorbed tax losses brought forward of certain subsidiary companies and gain on disposal of quoted investments</t>
  </si>
  <si>
    <t>not subject to income tax.</t>
  </si>
  <si>
    <t>25 November 2004</t>
  </si>
  <si>
    <t>The proposed acquisition has been completed on 29 October 2004. Accordingly, BTSB became a wholly owned subsidiary of</t>
  </si>
  <si>
    <t>Bolton Bhd.</t>
  </si>
  <si>
    <t>appendix A</t>
  </si>
  <si>
    <t xml:space="preserve">An interim dividend in specie of RM31,969,136 Symphony House Bhd (SHB) 'A' shares of RM0.10 each was distributed to entitled </t>
  </si>
  <si>
    <t xml:space="preserve">shareholders of the Company on the basis of one (1) SHB 'A' shares for every seven (7) Bolton ordinary shares of RM1.00 each </t>
  </si>
  <si>
    <t>held on 2 April 2004.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</si>
</sst>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_(* #,##0.0_);_(* \(#,##0.0\);_(* &quot;-&quot;??_);_(@_)"/>
    <numFmt numFmtId="174" formatCode="_(* #,##0_);_(* \(#,##0\);_(* &quot;-&quot;??_);_(@_)"/>
    <numFmt numFmtId="175" formatCode="#,##0.0_);\(#,##0.0\)"/>
    <numFmt numFmtId="176" formatCode="_(* #,##0.0_);_(* \(#,##0.0\);_(* &quot;-&quot;_);_(@_)"/>
    <numFmt numFmtId="177" formatCode="_(* #,##0.00_);_(* \(#,##0.00\);_(* &quot;-&quot;_);_(@_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37" fontId="0" fillId="0" borderId="0" xfId="17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17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7" fontId="0" fillId="0" borderId="0" xfId="17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39" fontId="0" fillId="0" borderId="0" xfId="15" applyNumberFormat="1" applyFont="1" applyBorder="1" applyAlignment="1">
      <alignment/>
    </xf>
    <xf numFmtId="172" fontId="0" fillId="0" borderId="0" xfId="17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Alignment="1" quotePrefix="1">
      <alignment/>
    </xf>
    <xf numFmtId="37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16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7" fontId="0" fillId="0" borderId="0" xfId="0" applyNumberForma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14" fontId="1" fillId="0" borderId="0" xfId="0" applyNumberFormat="1" applyFont="1" applyAlignment="1" quotePrefix="1">
      <alignment horizontal="center"/>
    </xf>
    <xf numFmtId="0" fontId="0" fillId="0" borderId="0" xfId="0" applyFont="1" applyBorder="1" applyAlignment="1" quotePrefix="1">
      <alignment/>
    </xf>
    <xf numFmtId="41" fontId="0" fillId="0" borderId="0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0" xfId="15" applyNumberFormat="1" applyFont="1" applyBorder="1" applyAlignment="1">
      <alignment horizontal="right"/>
    </xf>
    <xf numFmtId="41" fontId="0" fillId="0" borderId="1" xfId="15" applyNumberFormat="1" applyFont="1" applyBorder="1" applyAlignment="1">
      <alignment/>
    </xf>
    <xf numFmtId="41" fontId="0" fillId="0" borderId="1" xfId="15" applyNumberFormat="1" applyFont="1" applyBorder="1" applyAlignment="1">
      <alignment horizontal="right"/>
    </xf>
    <xf numFmtId="41" fontId="0" fillId="0" borderId="2" xfId="15" applyNumberFormat="1" applyFont="1" applyBorder="1" applyAlignment="1">
      <alignment/>
    </xf>
    <xf numFmtId="41" fontId="0" fillId="0" borderId="0" xfId="17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17" applyNumberFormat="1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0" xfId="17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0" fillId="0" borderId="3" xfId="0" applyNumberFormat="1" applyFont="1" applyBorder="1" applyAlignment="1">
      <alignment horizontal="right"/>
    </xf>
    <xf numFmtId="41" fontId="0" fillId="0" borderId="4" xfId="0" applyNumberFormat="1" applyBorder="1" applyAlignment="1">
      <alignment horizontal="right"/>
    </xf>
    <xf numFmtId="41" fontId="0" fillId="0" borderId="0" xfId="0" applyNumberFormat="1" applyAlignment="1">
      <alignment/>
    </xf>
    <xf numFmtId="41" fontId="0" fillId="0" borderId="5" xfId="0" applyNumberFormat="1" applyBorder="1" applyAlignment="1">
      <alignment horizontal="right"/>
    </xf>
    <xf numFmtId="41" fontId="0" fillId="0" borderId="6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0" xfId="15" applyNumberFormat="1" applyAlignment="1">
      <alignment/>
    </xf>
    <xf numFmtId="41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1" fillId="0" borderId="0" xfId="0" applyNumberFormat="1" applyFont="1" applyAlignment="1" quotePrefix="1">
      <alignment/>
    </xf>
    <xf numFmtId="41" fontId="0" fillId="0" borderId="0" xfId="0" applyNumberFormat="1" applyAlignment="1" quotePrefix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0" fillId="0" borderId="0" xfId="15" applyNumberFormat="1" applyFont="1" applyAlignment="1">
      <alignment horizontal="center"/>
    </xf>
    <xf numFmtId="41" fontId="0" fillId="0" borderId="0" xfId="15" applyNumberFormat="1" applyFont="1" applyBorder="1" applyAlignment="1">
      <alignment horizontal="center"/>
    </xf>
    <xf numFmtId="41" fontId="0" fillId="0" borderId="2" xfId="0" applyNumberFormat="1" applyFont="1" applyBorder="1" applyAlignment="1">
      <alignment horizontal="center"/>
    </xf>
    <xf numFmtId="41" fontId="1" fillId="0" borderId="0" xfId="0" applyNumberFormat="1" applyFont="1" applyAlignment="1">
      <alignment horizontal="left"/>
    </xf>
    <xf numFmtId="41" fontId="0" fillId="0" borderId="1" xfId="15" applyNumberForma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 horizontal="right"/>
    </xf>
    <xf numFmtId="41" fontId="1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/>
    </xf>
    <xf numFmtId="41" fontId="0" fillId="0" borderId="8" xfId="15" applyNumberFormat="1" applyFont="1" applyBorder="1" applyAlignment="1">
      <alignment horizontal="right"/>
    </xf>
    <xf numFmtId="41" fontId="0" fillId="0" borderId="0" xfId="0" applyNumberFormat="1" applyFont="1" applyAlignment="1" quotePrefix="1">
      <alignment/>
    </xf>
    <xf numFmtId="41" fontId="0" fillId="0" borderId="0" xfId="15" applyNumberFormat="1" applyFont="1" applyBorder="1" applyAlignment="1">
      <alignment horizontal="right"/>
    </xf>
    <xf numFmtId="41" fontId="0" fillId="0" borderId="9" xfId="15" applyNumberFormat="1" applyFont="1" applyBorder="1" applyAlignment="1">
      <alignment horizontal="right"/>
    </xf>
    <xf numFmtId="41" fontId="0" fillId="0" borderId="0" xfId="15" applyNumberFormat="1" applyFont="1" applyBorder="1" applyAlignment="1">
      <alignment/>
    </xf>
    <xf numFmtId="41" fontId="0" fillId="0" borderId="9" xfId="15" applyNumberFormat="1" applyFont="1" applyBorder="1" applyAlignment="1">
      <alignment/>
    </xf>
    <xf numFmtId="41" fontId="0" fillId="0" borderId="0" xfId="17" applyNumberFormat="1" applyFont="1" applyBorder="1" applyAlignment="1">
      <alignment horizontal="center"/>
    </xf>
    <xf numFmtId="41" fontId="0" fillId="0" borderId="0" xfId="17" applyNumberFormat="1" applyFont="1" applyAlignment="1">
      <alignment horizontal="center"/>
    </xf>
    <xf numFmtId="41" fontId="1" fillId="0" borderId="0" xfId="17" applyNumberFormat="1" applyFont="1" applyAlignment="1">
      <alignment/>
    </xf>
    <xf numFmtId="41" fontId="3" fillId="0" borderId="0" xfId="0" applyNumberFormat="1" applyFont="1" applyAlignment="1">
      <alignment horizontal="center"/>
    </xf>
    <xf numFmtId="41" fontId="0" fillId="0" borderId="0" xfId="17" applyNumberFormat="1" applyFont="1" applyAlignment="1">
      <alignment/>
    </xf>
    <xf numFmtId="41" fontId="0" fillId="0" borderId="0" xfId="17" applyNumberFormat="1" applyFont="1" applyAlignment="1">
      <alignment horizontal="right"/>
    </xf>
    <xf numFmtId="41" fontId="0" fillId="0" borderId="1" xfId="17" applyNumberFormat="1" applyFont="1" applyBorder="1" applyAlignment="1">
      <alignment/>
    </xf>
    <xf numFmtId="41" fontId="0" fillId="0" borderId="1" xfId="17" applyNumberFormat="1" applyFont="1" applyBorder="1" applyAlignment="1">
      <alignment horizontal="right"/>
    </xf>
    <xf numFmtId="41" fontId="0" fillId="0" borderId="7" xfId="17" applyNumberFormat="1" applyFont="1" applyBorder="1" applyAlignment="1">
      <alignment/>
    </xf>
    <xf numFmtId="41" fontId="0" fillId="0" borderId="7" xfId="17" applyNumberFormat="1" applyFont="1" applyBorder="1" applyAlignment="1">
      <alignment horizontal="right"/>
    </xf>
    <xf numFmtId="41" fontId="0" fillId="0" borderId="0" xfId="17" applyNumberFormat="1" applyFont="1" applyBorder="1" applyAlignment="1">
      <alignment/>
    </xf>
    <xf numFmtId="41" fontId="0" fillId="0" borderId="0" xfId="17" applyNumberFormat="1" applyFont="1" applyBorder="1" applyAlignment="1">
      <alignment horizontal="right"/>
    </xf>
    <xf numFmtId="41" fontId="0" fillId="0" borderId="10" xfId="17" applyNumberFormat="1" applyFont="1" applyBorder="1" applyAlignment="1">
      <alignment/>
    </xf>
    <xf numFmtId="41" fontId="1" fillId="0" borderId="0" xfId="0" applyNumberFormat="1" applyFont="1" applyAlignment="1" quotePrefix="1">
      <alignment/>
    </xf>
    <xf numFmtId="41" fontId="1" fillId="0" borderId="0" xfId="0" applyNumberFormat="1" applyFont="1" applyAlignment="1" quotePrefix="1">
      <alignment horizontal="left"/>
    </xf>
    <xf numFmtId="41" fontId="1" fillId="0" borderId="0" xfId="0" applyNumberFormat="1" applyFont="1" applyAlignment="1" quotePrefix="1">
      <alignment horizontal="center"/>
    </xf>
    <xf numFmtId="177" fontId="0" fillId="0" borderId="0" xfId="15" applyNumberFormat="1" applyAlignment="1">
      <alignment/>
    </xf>
    <xf numFmtId="177" fontId="0" fillId="0" borderId="8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17" applyNumberFormat="1" applyFont="1" applyBorder="1" applyAlignment="1">
      <alignment/>
    </xf>
    <xf numFmtId="177" fontId="0" fillId="0" borderId="8" xfId="17" applyNumberFormat="1" applyFont="1" applyBorder="1" applyAlignment="1">
      <alignment horizontal="right"/>
    </xf>
    <xf numFmtId="177" fontId="0" fillId="0" borderId="8" xfId="0" applyNumberFormat="1" applyBorder="1" applyAlignment="1">
      <alignment/>
    </xf>
    <xf numFmtId="177" fontId="0" fillId="0" borderId="0" xfId="0" applyNumberFormat="1" applyAlignment="1">
      <alignment/>
    </xf>
    <xf numFmtId="41" fontId="0" fillId="0" borderId="0" xfId="15" applyNumberFormat="1" applyFont="1" applyAlignment="1">
      <alignment/>
    </xf>
    <xf numFmtId="41" fontId="0" fillId="0" borderId="0" xfId="0" applyNumberFormat="1" applyFont="1" applyAlignment="1" quotePrefix="1">
      <alignment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tabSelected="1" workbookViewId="0" topLeftCell="A1">
      <selection activeCell="A4" sqref="A4"/>
    </sheetView>
  </sheetViews>
  <sheetFormatPr defaultColWidth="9.140625" defaultRowHeight="12.75"/>
  <cols>
    <col min="1" max="1" width="50.57421875" style="0" customWidth="1"/>
    <col min="2" max="2" width="12.00390625" style="0" customWidth="1"/>
    <col min="3" max="3" width="3.57421875" style="0" customWidth="1"/>
    <col min="4" max="4" width="11.140625" style="0" customWidth="1"/>
    <col min="5" max="5" width="4.140625" style="0" customWidth="1"/>
    <col min="6" max="6" width="12.00390625" style="0" customWidth="1"/>
    <col min="7" max="7" width="3.8515625" style="0" customWidth="1"/>
    <col min="8" max="8" width="11.57421875" style="0" customWidth="1"/>
    <col min="9" max="9" width="2.7109375" style="0" customWidth="1"/>
    <col min="10" max="10" width="12.00390625" style="0" customWidth="1"/>
    <col min="11" max="11" width="2.7109375" style="0" customWidth="1"/>
    <col min="12" max="12" width="10.28125" style="0" bestFit="1" customWidth="1"/>
  </cols>
  <sheetData>
    <row r="1" spans="1:9" ht="12.75">
      <c r="A1" s="40" t="s">
        <v>0</v>
      </c>
      <c r="B1" s="41"/>
      <c r="C1" s="41"/>
      <c r="D1" s="41"/>
      <c r="E1" s="41"/>
      <c r="F1" s="41"/>
      <c r="G1" s="41"/>
      <c r="H1" s="41"/>
      <c r="I1" s="2"/>
    </row>
    <row r="2" spans="1:9" ht="12.75">
      <c r="A2" s="42" t="s">
        <v>1</v>
      </c>
      <c r="B2" s="41"/>
      <c r="C2" s="41"/>
      <c r="D2" s="41"/>
      <c r="E2" s="41"/>
      <c r="F2" s="41"/>
      <c r="G2" s="41"/>
      <c r="H2" s="41"/>
      <c r="I2" s="2"/>
    </row>
    <row r="3" spans="1:9" ht="12.75">
      <c r="A3" s="42" t="s">
        <v>2</v>
      </c>
      <c r="B3" s="41"/>
      <c r="C3" s="41"/>
      <c r="D3" s="41"/>
      <c r="E3" s="41"/>
      <c r="F3" s="41"/>
      <c r="G3" s="41"/>
      <c r="H3" s="41"/>
      <c r="I3" s="2"/>
    </row>
    <row r="4" spans="1:9" ht="12.75">
      <c r="A4" s="2"/>
      <c r="B4" s="2"/>
      <c r="C4" s="2"/>
      <c r="D4" s="3"/>
      <c r="E4" s="4"/>
      <c r="F4" s="2"/>
      <c r="G4" s="2"/>
      <c r="H4" s="3"/>
      <c r="I4" s="2"/>
    </row>
    <row r="5" spans="1:9" ht="12.75">
      <c r="A5" s="2"/>
      <c r="B5" s="2"/>
      <c r="C5" s="2"/>
      <c r="D5" s="3"/>
      <c r="E5" s="4"/>
      <c r="F5" s="2"/>
      <c r="G5" s="2"/>
      <c r="H5" s="3"/>
      <c r="I5" s="2"/>
    </row>
    <row r="6" spans="1:9" ht="12.75">
      <c r="A6" s="13" t="s">
        <v>4</v>
      </c>
      <c r="B6" s="2"/>
      <c r="C6" s="2"/>
      <c r="D6" s="3"/>
      <c r="E6" s="4"/>
      <c r="F6" s="2"/>
      <c r="G6" s="2"/>
      <c r="H6" s="3"/>
      <c r="I6" s="2"/>
    </row>
    <row r="7" spans="1:9" ht="12.75">
      <c r="A7" s="13" t="s">
        <v>219</v>
      </c>
      <c r="B7" s="2"/>
      <c r="C7" s="2"/>
      <c r="D7" s="3"/>
      <c r="E7" s="4"/>
      <c r="F7" s="2"/>
      <c r="G7" s="2"/>
      <c r="H7" s="3"/>
      <c r="I7" s="2"/>
    </row>
    <row r="8" spans="1:9" ht="12.75">
      <c r="A8" s="13"/>
      <c r="B8" s="2"/>
      <c r="C8" s="2"/>
      <c r="D8" s="3"/>
      <c r="E8" s="4"/>
      <c r="F8" s="2"/>
      <c r="G8" s="2"/>
      <c r="H8" s="3"/>
      <c r="I8" s="2"/>
    </row>
    <row r="9" spans="1:9" ht="12.75">
      <c r="A9" s="2"/>
      <c r="B9" s="5" t="s">
        <v>95</v>
      </c>
      <c r="C9" s="6"/>
      <c r="D9" s="7"/>
      <c r="E9" s="4"/>
      <c r="F9" s="5" t="s">
        <v>222</v>
      </c>
      <c r="G9" s="6"/>
      <c r="H9" s="7"/>
      <c r="I9" s="2"/>
    </row>
    <row r="10" spans="1:9" ht="12.75">
      <c r="A10" s="2"/>
      <c r="B10" s="43" t="s">
        <v>220</v>
      </c>
      <c r="C10" s="1"/>
      <c r="D10" s="43" t="s">
        <v>221</v>
      </c>
      <c r="E10" s="9"/>
      <c r="F10" s="10" t="str">
        <f>+B10</f>
        <v>30/09/2004</v>
      </c>
      <c r="G10" s="8"/>
      <c r="H10" s="10" t="str">
        <f>+D10</f>
        <v>30/09/2003</v>
      </c>
      <c r="I10" s="2"/>
    </row>
    <row r="11" spans="1:9" ht="12.75">
      <c r="A11" s="2"/>
      <c r="B11" s="8" t="s">
        <v>3</v>
      </c>
      <c r="C11" s="1"/>
      <c r="D11" s="8" t="s">
        <v>3</v>
      </c>
      <c r="E11" s="9"/>
      <c r="F11" s="8" t="s">
        <v>3</v>
      </c>
      <c r="G11" s="8"/>
      <c r="H11" s="8" t="s">
        <v>3</v>
      </c>
      <c r="I11" s="2"/>
    </row>
    <row r="12" spans="1:9" ht="12.75">
      <c r="A12" s="2"/>
      <c r="B12" s="2"/>
      <c r="C12" s="2"/>
      <c r="D12" s="3"/>
      <c r="E12" s="4"/>
      <c r="F12" s="2"/>
      <c r="G12" s="2"/>
      <c r="H12" s="3"/>
      <c r="I12" s="2"/>
    </row>
    <row r="13" spans="1:9" ht="12.75">
      <c r="A13" s="14" t="s">
        <v>5</v>
      </c>
      <c r="B13" s="45">
        <f>+F13-69576</f>
        <v>42180</v>
      </c>
      <c r="C13" s="45"/>
      <c r="D13" s="45">
        <v>42485</v>
      </c>
      <c r="E13" s="46"/>
      <c r="F13" s="45">
        <v>111756</v>
      </c>
      <c r="G13" s="45"/>
      <c r="H13" s="47">
        <v>104242</v>
      </c>
      <c r="I13" s="14"/>
    </row>
    <row r="14" spans="1:9" ht="12.75">
      <c r="A14" s="14"/>
      <c r="B14" s="45"/>
      <c r="C14" s="45"/>
      <c r="D14" s="47"/>
      <c r="E14" s="46"/>
      <c r="F14" s="45"/>
      <c r="G14" s="45"/>
      <c r="H14" s="47"/>
      <c r="I14" s="14"/>
    </row>
    <row r="15" spans="1:9" ht="12.75">
      <c r="A15" s="14" t="s">
        <v>6</v>
      </c>
      <c r="B15" s="45">
        <f>F15+60016</f>
        <v>-31173</v>
      </c>
      <c r="C15" s="45"/>
      <c r="D15" s="45">
        <v>-40593</v>
      </c>
      <c r="E15" s="46"/>
      <c r="F15" s="45">
        <v>-91189</v>
      </c>
      <c r="G15" s="45"/>
      <c r="H15" s="47">
        <v>-87368</v>
      </c>
      <c r="I15" s="14"/>
    </row>
    <row r="16" spans="1:9" ht="12.75">
      <c r="A16" s="14"/>
      <c r="B16" s="45"/>
      <c r="C16" s="45"/>
      <c r="D16" s="47"/>
      <c r="E16" s="46"/>
      <c r="F16" s="45"/>
      <c r="G16" s="45"/>
      <c r="H16" s="47"/>
      <c r="I16" s="14"/>
    </row>
    <row r="17" spans="1:9" ht="12.75">
      <c r="A17" s="14" t="s">
        <v>7</v>
      </c>
      <c r="B17" s="45">
        <f>+F17-4403</f>
        <v>426</v>
      </c>
      <c r="C17" s="45"/>
      <c r="D17" s="45">
        <v>586</v>
      </c>
      <c r="E17" s="46"/>
      <c r="F17" s="45">
        <v>4829</v>
      </c>
      <c r="G17" s="45"/>
      <c r="H17" s="47">
        <v>2485</v>
      </c>
      <c r="I17" s="14"/>
    </row>
    <row r="18" spans="1:9" ht="12.75">
      <c r="A18" s="14"/>
      <c r="B18" s="48"/>
      <c r="C18" s="45"/>
      <c r="D18" s="49"/>
      <c r="E18" s="46"/>
      <c r="F18" s="48"/>
      <c r="G18" s="45"/>
      <c r="H18" s="49"/>
      <c r="I18" s="14"/>
    </row>
    <row r="19" spans="1:9" ht="12.75">
      <c r="A19" s="18" t="s">
        <v>8</v>
      </c>
      <c r="B19" s="46">
        <f>SUM(B13:B17)</f>
        <v>11433</v>
      </c>
      <c r="C19" s="46"/>
      <c r="D19" s="46">
        <f>SUM(D13:D17)</f>
        <v>2478</v>
      </c>
      <c r="E19" s="46"/>
      <c r="F19" s="46">
        <f>SUM(F13:F17)</f>
        <v>25396</v>
      </c>
      <c r="G19" s="46"/>
      <c r="H19" s="46">
        <f>SUM(H13:H17)</f>
        <v>19359</v>
      </c>
      <c r="I19" s="14"/>
    </row>
    <row r="20" spans="1:9" ht="12.75">
      <c r="A20" s="14"/>
      <c r="B20" s="45"/>
      <c r="C20" s="45"/>
      <c r="D20" s="47"/>
      <c r="E20" s="46"/>
      <c r="F20" s="45"/>
      <c r="G20" s="45"/>
      <c r="H20" s="45"/>
      <c r="I20" s="14"/>
    </row>
    <row r="21" spans="1:9" ht="12.75">
      <c r="A21" s="14" t="s">
        <v>9</v>
      </c>
      <c r="B21" s="45">
        <f>+F21+10625</f>
        <v>-5356</v>
      </c>
      <c r="C21" s="45"/>
      <c r="D21" s="45">
        <v>-5555</v>
      </c>
      <c r="E21" s="46"/>
      <c r="F21" s="45">
        <v>-15981</v>
      </c>
      <c r="G21" s="45"/>
      <c r="H21" s="47">
        <v>-16074</v>
      </c>
      <c r="I21" s="14"/>
    </row>
    <row r="22" spans="1:9" ht="12.75">
      <c r="A22" s="14"/>
      <c r="B22" s="45"/>
      <c r="C22" s="45"/>
      <c r="D22" s="47"/>
      <c r="E22" s="46"/>
      <c r="F22" s="45"/>
      <c r="G22" s="45"/>
      <c r="H22" s="47"/>
      <c r="I22" s="14"/>
    </row>
    <row r="23" spans="1:9" ht="12.75">
      <c r="A23" s="14" t="s">
        <v>10</v>
      </c>
      <c r="B23" s="45">
        <f>+F23-17874</f>
        <v>2467</v>
      </c>
      <c r="C23" s="45"/>
      <c r="D23" s="45">
        <v>6023</v>
      </c>
      <c r="E23" s="46"/>
      <c r="F23" s="45">
        <v>20341</v>
      </c>
      <c r="G23" s="45"/>
      <c r="H23" s="47">
        <v>6167</v>
      </c>
      <c r="I23" s="14"/>
    </row>
    <row r="24" spans="1:9" ht="12.75">
      <c r="A24" s="14"/>
      <c r="B24" s="48"/>
      <c r="C24" s="45"/>
      <c r="D24" s="48"/>
      <c r="E24" s="46"/>
      <c r="F24" s="48"/>
      <c r="G24" s="45"/>
      <c r="H24" s="48"/>
      <c r="I24" s="14"/>
    </row>
    <row r="25" spans="1:9" ht="12.75">
      <c r="A25" s="44" t="s">
        <v>198</v>
      </c>
      <c r="B25" s="45">
        <f>SUM(B19:B23)</f>
        <v>8544</v>
      </c>
      <c r="C25" s="45"/>
      <c r="D25" s="45">
        <f>SUM(D19:D23)</f>
        <v>2946</v>
      </c>
      <c r="E25" s="46"/>
      <c r="F25" s="45">
        <f>SUM(F19:F23)</f>
        <v>29756</v>
      </c>
      <c r="G25" s="45"/>
      <c r="H25" s="45">
        <f>SUM(H19:H23)</f>
        <v>9452</v>
      </c>
      <c r="I25" s="14"/>
    </row>
    <row r="26" spans="1:9" ht="12.75">
      <c r="A26" s="14"/>
      <c r="B26" s="45"/>
      <c r="C26" s="45"/>
      <c r="D26" s="47"/>
      <c r="E26" s="46"/>
      <c r="F26" s="45"/>
      <c r="G26" s="45"/>
      <c r="H26" s="47"/>
      <c r="I26" s="14"/>
    </row>
    <row r="27" spans="1:9" ht="12.75">
      <c r="A27" s="14" t="s">
        <v>11</v>
      </c>
      <c r="B27" s="45">
        <f>+F27+1979</f>
        <v>-3789</v>
      </c>
      <c r="C27" s="45"/>
      <c r="D27" s="45">
        <v>-350</v>
      </c>
      <c r="E27" s="46"/>
      <c r="F27" s="45">
        <v>-5768</v>
      </c>
      <c r="G27" s="45"/>
      <c r="H27" s="47">
        <v>-2290</v>
      </c>
      <c r="I27" s="14"/>
    </row>
    <row r="28" spans="1:9" ht="12.75">
      <c r="A28" s="14"/>
      <c r="B28" s="48"/>
      <c r="C28" s="45"/>
      <c r="D28" s="48"/>
      <c r="E28" s="46"/>
      <c r="F28" s="48"/>
      <c r="G28" s="45"/>
      <c r="H28" s="48"/>
      <c r="I28" s="14"/>
    </row>
    <row r="29" spans="1:9" ht="12.75">
      <c r="A29" s="44" t="s">
        <v>197</v>
      </c>
      <c r="B29" s="45">
        <f>+B25+B27</f>
        <v>4755</v>
      </c>
      <c r="C29" s="45"/>
      <c r="D29" s="45">
        <f>+D25+D27</f>
        <v>2596</v>
      </c>
      <c r="E29" s="46"/>
      <c r="F29" s="45">
        <f>+F25+F27</f>
        <v>23988</v>
      </c>
      <c r="G29" s="45"/>
      <c r="H29" s="45">
        <f>+H25+H27</f>
        <v>7162</v>
      </c>
      <c r="I29" s="14"/>
    </row>
    <row r="30" spans="1:9" ht="12.75">
      <c r="A30" s="14"/>
      <c r="B30" s="45"/>
      <c r="C30" s="45"/>
      <c r="D30" s="47"/>
      <c r="E30" s="46"/>
      <c r="F30" s="45"/>
      <c r="G30" s="45"/>
      <c r="H30" s="45"/>
      <c r="I30" s="14"/>
    </row>
    <row r="31" spans="1:9" ht="12.75">
      <c r="A31" s="14" t="s">
        <v>142</v>
      </c>
      <c r="B31" s="45">
        <f>+F31+446</f>
        <v>-717</v>
      </c>
      <c r="C31" s="45"/>
      <c r="D31" s="45">
        <v>6</v>
      </c>
      <c r="E31" s="46"/>
      <c r="F31" s="45">
        <v>-1163</v>
      </c>
      <c r="G31" s="45"/>
      <c r="H31" s="47">
        <v>-1021</v>
      </c>
      <c r="I31" s="14"/>
    </row>
    <row r="32" spans="1:9" ht="12.75">
      <c r="A32" s="14"/>
      <c r="B32" s="48"/>
      <c r="C32" s="45"/>
      <c r="D32" s="48"/>
      <c r="E32" s="46"/>
      <c r="F32" s="48"/>
      <c r="G32" s="45"/>
      <c r="H32" s="48"/>
      <c r="I32" s="14"/>
    </row>
    <row r="33" spans="1:9" ht="12.75">
      <c r="A33" s="14" t="s">
        <v>192</v>
      </c>
      <c r="B33" s="50">
        <f>+B29+B31</f>
        <v>4038</v>
      </c>
      <c r="C33" s="45"/>
      <c r="D33" s="50">
        <f>+D29+D31</f>
        <v>2602</v>
      </c>
      <c r="E33" s="46"/>
      <c r="F33" s="50">
        <f>+F29+F31</f>
        <v>22825</v>
      </c>
      <c r="G33" s="45"/>
      <c r="H33" s="50">
        <f>+H29+H31</f>
        <v>6141</v>
      </c>
      <c r="I33" s="14"/>
    </row>
    <row r="34" spans="1:9" ht="12.75">
      <c r="A34" s="14"/>
      <c r="B34" s="51"/>
      <c r="C34" s="52"/>
      <c r="D34" s="53"/>
      <c r="E34" s="54"/>
      <c r="F34" s="51"/>
      <c r="G34" s="51"/>
      <c r="H34" s="53"/>
      <c r="I34" s="14"/>
    </row>
    <row r="35" spans="1:9" ht="12.75">
      <c r="A35" s="14"/>
      <c r="B35" s="51"/>
      <c r="C35" s="52"/>
      <c r="D35" s="51"/>
      <c r="E35" s="54"/>
      <c r="F35" s="51"/>
      <c r="G35" s="51"/>
      <c r="H35" s="51"/>
      <c r="I35" s="14"/>
    </row>
    <row r="36" spans="1:9" ht="13.5" thickBot="1">
      <c r="A36" s="14" t="s">
        <v>124</v>
      </c>
      <c r="B36" s="110">
        <f>+notes!D206</f>
        <v>1.260523875970444</v>
      </c>
      <c r="C36" s="111"/>
      <c r="D36" s="110">
        <f>+notes!E206</f>
        <v>0.8204681903032137</v>
      </c>
      <c r="E36" s="112"/>
      <c r="F36" s="110">
        <f>+notes!G206</f>
        <v>7.1251752028294675</v>
      </c>
      <c r="G36" s="113"/>
      <c r="H36" s="114">
        <f>+notes!H206</f>
        <v>1.9628587866777472</v>
      </c>
      <c r="I36" s="14"/>
    </row>
    <row r="37" spans="1:9" ht="12.75">
      <c r="A37" s="14"/>
      <c r="B37" s="51"/>
      <c r="C37" s="52"/>
      <c r="D37" s="53"/>
      <c r="E37" s="54"/>
      <c r="F37" s="51"/>
      <c r="G37" s="51"/>
      <c r="H37" s="53"/>
      <c r="I37" s="14"/>
    </row>
    <row r="38" spans="1:9" ht="12.75">
      <c r="A38" s="14"/>
      <c r="B38" s="11"/>
      <c r="C38" s="15"/>
      <c r="D38" s="16"/>
      <c r="E38" s="17"/>
      <c r="F38" s="11"/>
      <c r="G38" s="11"/>
      <c r="H38" s="16"/>
      <c r="I38" s="14"/>
    </row>
    <row r="39" spans="1:9" ht="12.75">
      <c r="A39" s="31" t="s">
        <v>133</v>
      </c>
      <c r="B39" s="11"/>
      <c r="C39" s="15"/>
      <c r="D39" s="16"/>
      <c r="E39" s="17"/>
      <c r="F39" s="11"/>
      <c r="G39" s="11"/>
      <c r="H39" s="16"/>
      <c r="I39" s="14"/>
    </row>
    <row r="40" spans="1:9" ht="12.75">
      <c r="A40" s="32" t="s">
        <v>189</v>
      </c>
      <c r="B40" s="11"/>
      <c r="C40" s="15"/>
      <c r="D40" s="11"/>
      <c r="E40" s="17"/>
      <c r="F40" s="11"/>
      <c r="G40" s="11"/>
      <c r="H40" s="11"/>
      <c r="I40" s="14"/>
    </row>
    <row r="41" spans="1:9" ht="12.75">
      <c r="A41" s="14"/>
      <c r="B41" s="11"/>
      <c r="C41" s="15"/>
      <c r="D41" s="16"/>
      <c r="E41" s="17"/>
      <c r="F41" s="11"/>
      <c r="G41" s="11"/>
      <c r="H41" s="16"/>
      <c r="I41" s="14"/>
    </row>
    <row r="42" spans="1:9" ht="12.75">
      <c r="A42" s="14"/>
      <c r="B42" s="11"/>
      <c r="C42" s="15"/>
      <c r="D42" s="16"/>
      <c r="E42" s="17"/>
      <c r="F42" s="11"/>
      <c r="G42" s="11"/>
      <c r="H42" s="12"/>
      <c r="I42" s="14"/>
    </row>
    <row r="43" spans="1:9" ht="12.75">
      <c r="A43" s="14"/>
      <c r="B43" s="11"/>
      <c r="C43" s="15"/>
      <c r="D43" s="16"/>
      <c r="E43" s="17"/>
      <c r="F43" s="11"/>
      <c r="G43" s="11"/>
      <c r="H43" s="16"/>
      <c r="I43" s="14"/>
    </row>
    <row r="150" ht="12.75">
      <c r="H150" s="12"/>
    </row>
  </sheetData>
  <printOptions/>
  <pageMargins left="0.75" right="0.75" top="1" bottom="1" header="0.5" footer="0.5"/>
  <pageSetup fitToHeight="1" fitToWidth="1" horizontalDpi="600" verticalDpi="600" orientation="portrait" paperSize="9" scale="80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 topLeftCell="A1">
      <selection activeCell="B27" sqref="B27"/>
    </sheetView>
  </sheetViews>
  <sheetFormatPr defaultColWidth="9.140625" defaultRowHeight="12.75"/>
  <cols>
    <col min="1" max="1" width="52.57421875" style="0" customWidth="1"/>
    <col min="2" max="2" width="14.8515625" style="0" customWidth="1"/>
    <col min="3" max="3" width="4.421875" style="0" customWidth="1"/>
    <col min="4" max="4" width="14.8515625" style="0" customWidth="1"/>
  </cols>
  <sheetData>
    <row r="1" spans="1:8" ht="12.75">
      <c r="A1" s="1" t="s">
        <v>0</v>
      </c>
      <c r="B1" s="15"/>
      <c r="C1" s="16"/>
      <c r="D1" s="17"/>
      <c r="E1" s="11"/>
      <c r="F1" s="11"/>
      <c r="G1" s="16"/>
      <c r="H1" s="14"/>
    </row>
    <row r="2" spans="1:8" ht="12.75">
      <c r="A2" s="2" t="s">
        <v>1</v>
      </c>
      <c r="B2" s="15"/>
      <c r="C2" s="11"/>
      <c r="D2" s="17"/>
      <c r="E2" s="11"/>
      <c r="F2" s="11"/>
      <c r="G2" s="11"/>
      <c r="H2" s="14"/>
    </row>
    <row r="3" spans="1:8" ht="12.75">
      <c r="A3" s="2" t="s">
        <v>2</v>
      </c>
      <c r="B3" s="15"/>
      <c r="C3" s="16"/>
      <c r="D3" s="17"/>
      <c r="E3" s="11"/>
      <c r="F3" s="11"/>
      <c r="G3" s="16"/>
      <c r="H3" s="14"/>
    </row>
    <row r="4" spans="1:8" ht="12.75">
      <c r="A4" s="14"/>
      <c r="B4" s="15"/>
      <c r="C4" s="16"/>
      <c r="D4" s="17"/>
      <c r="E4" s="11"/>
      <c r="F4" s="11"/>
      <c r="G4" s="16"/>
      <c r="H4" s="14"/>
    </row>
    <row r="5" spans="1:8" ht="12.75">
      <c r="A5" s="30" t="s">
        <v>129</v>
      </c>
      <c r="B5" s="15"/>
      <c r="C5" s="16"/>
      <c r="D5" s="17"/>
      <c r="E5" s="11"/>
      <c r="F5" s="11"/>
      <c r="G5" s="16"/>
      <c r="H5" s="14"/>
    </row>
    <row r="6" spans="1:8" ht="12.75">
      <c r="A6" s="30" t="s">
        <v>223</v>
      </c>
      <c r="B6" s="15"/>
      <c r="C6" s="16"/>
      <c r="D6" s="17"/>
      <c r="E6" s="11"/>
      <c r="F6" s="11"/>
      <c r="G6" s="16"/>
      <c r="H6" s="14"/>
    </row>
    <row r="7" spans="1:8" ht="12.75">
      <c r="A7" s="14"/>
      <c r="B7" s="15"/>
      <c r="C7" s="16"/>
      <c r="D7" s="17"/>
      <c r="E7" s="11"/>
      <c r="F7" s="11"/>
      <c r="G7" s="16"/>
      <c r="H7" s="14"/>
    </row>
    <row r="8" spans="1:8" ht="12.75">
      <c r="A8" s="14"/>
      <c r="B8" s="8" t="s">
        <v>96</v>
      </c>
      <c r="C8" s="9"/>
      <c r="D8" s="8" t="s">
        <v>96</v>
      </c>
      <c r="F8" s="11"/>
      <c r="G8" s="16"/>
      <c r="H8" s="14"/>
    </row>
    <row r="9" spans="1:8" ht="12.75">
      <c r="A9" s="14"/>
      <c r="B9" s="43" t="s">
        <v>220</v>
      </c>
      <c r="C9" s="9"/>
      <c r="D9" s="43" t="s">
        <v>185</v>
      </c>
      <c r="F9" s="11"/>
      <c r="G9" s="19"/>
      <c r="H9" s="14"/>
    </row>
    <row r="10" spans="1:8" ht="12.75">
      <c r="A10" s="14"/>
      <c r="B10" s="8" t="s">
        <v>3</v>
      </c>
      <c r="C10" s="9"/>
      <c r="D10" s="8" t="s">
        <v>3</v>
      </c>
      <c r="F10" s="14"/>
      <c r="G10" s="21"/>
      <c r="H10" s="14"/>
    </row>
    <row r="11" spans="1:8" ht="12.75">
      <c r="A11" s="14"/>
      <c r="B11" s="20"/>
      <c r="C11" s="18"/>
      <c r="D11" s="14"/>
      <c r="F11" s="14"/>
      <c r="G11" s="21"/>
      <c r="H11" s="14"/>
    </row>
    <row r="12" spans="1:8" ht="12.75">
      <c r="A12" s="14" t="s">
        <v>12</v>
      </c>
      <c r="B12" s="55">
        <v>137328</v>
      </c>
      <c r="C12" s="54"/>
      <c r="D12" s="55">
        <v>174801</v>
      </c>
      <c r="F12" s="14"/>
      <c r="G12" s="21"/>
      <c r="H12" s="14"/>
    </row>
    <row r="13" spans="1:8" ht="12.75">
      <c r="A13" s="14"/>
      <c r="B13" s="55"/>
      <c r="C13" s="54"/>
      <c r="D13" s="55"/>
      <c r="F13" s="14"/>
      <c r="G13" s="21"/>
      <c r="H13" s="14"/>
    </row>
    <row r="14" spans="1:8" ht="12.75">
      <c r="A14" s="14" t="s">
        <v>144</v>
      </c>
      <c r="B14" s="53">
        <v>336503</v>
      </c>
      <c r="C14" s="54"/>
      <c r="D14" s="53">
        <v>210923</v>
      </c>
      <c r="F14" s="14"/>
      <c r="G14" s="22"/>
      <c r="H14" s="14"/>
    </row>
    <row r="15" spans="1:8" ht="12.75">
      <c r="A15" s="14"/>
      <c r="B15" s="56"/>
      <c r="C15" s="54"/>
      <c r="D15" s="56"/>
      <c r="F15" s="14"/>
      <c r="G15" s="23"/>
      <c r="H15" s="14"/>
    </row>
    <row r="16" spans="1:8" ht="12.75">
      <c r="A16" s="14" t="s">
        <v>97</v>
      </c>
      <c r="B16" s="53">
        <v>59278</v>
      </c>
      <c r="C16" s="54"/>
      <c r="D16" s="53">
        <v>69522</v>
      </c>
      <c r="F16" s="14"/>
      <c r="G16" s="23"/>
      <c r="H16" s="14"/>
    </row>
    <row r="17" spans="1:8" ht="12.75">
      <c r="A17" s="14"/>
      <c r="B17" s="56"/>
      <c r="C17" s="54"/>
      <c r="D17" s="56"/>
      <c r="F17" s="14"/>
      <c r="G17" s="23"/>
      <c r="H17" s="14"/>
    </row>
    <row r="18" spans="1:8" ht="12.75">
      <c r="A18" s="14" t="s">
        <v>54</v>
      </c>
      <c r="B18" s="53">
        <v>64429</v>
      </c>
      <c r="C18" s="54"/>
      <c r="D18" s="53">
        <v>224530</v>
      </c>
      <c r="F18" s="14"/>
      <c r="G18" s="23"/>
      <c r="H18" s="14"/>
    </row>
    <row r="19" spans="1:8" ht="12.75">
      <c r="A19" s="14"/>
      <c r="B19" s="53"/>
      <c r="C19" s="54"/>
      <c r="D19" s="53"/>
      <c r="F19" s="14"/>
      <c r="G19" s="23"/>
      <c r="H19" s="14"/>
    </row>
    <row r="20" spans="1:8" ht="12.75">
      <c r="A20" s="14" t="s">
        <v>13</v>
      </c>
      <c r="B20" s="55">
        <v>369</v>
      </c>
      <c r="C20" s="54"/>
      <c r="D20" s="55">
        <v>5275</v>
      </c>
      <c r="F20" s="14"/>
      <c r="G20" s="21"/>
      <c r="H20" s="14"/>
    </row>
    <row r="21" spans="1:8" ht="12.75">
      <c r="A21" s="14"/>
      <c r="B21" s="55"/>
      <c r="C21" s="54"/>
      <c r="D21" s="55"/>
      <c r="F21" s="14"/>
      <c r="G21" s="21"/>
      <c r="H21" s="14"/>
    </row>
    <row r="22" spans="1:8" ht="12.75">
      <c r="A22" s="14" t="s">
        <v>98</v>
      </c>
      <c r="B22" s="55">
        <v>50727</v>
      </c>
      <c r="C22" s="54"/>
      <c r="D22" s="55">
        <v>50522</v>
      </c>
      <c r="F22" s="14"/>
      <c r="G22" s="21"/>
      <c r="H22" s="14"/>
    </row>
    <row r="23" spans="1:8" ht="12.75">
      <c r="A23" s="14"/>
      <c r="B23" s="57"/>
      <c r="C23" s="54"/>
      <c r="D23" s="57"/>
      <c r="F23" s="14"/>
      <c r="G23" s="21"/>
      <c r="H23" s="14"/>
    </row>
    <row r="24" spans="1:8" ht="12.75">
      <c r="A24" s="14" t="s">
        <v>14</v>
      </c>
      <c r="B24" s="57"/>
      <c r="C24" s="54"/>
      <c r="D24" s="57"/>
      <c r="F24" s="14"/>
      <c r="G24" s="21"/>
      <c r="H24" s="14"/>
    </row>
    <row r="25" spans="1:8" ht="12.75">
      <c r="A25" s="27" t="s">
        <v>15</v>
      </c>
      <c r="B25" s="58">
        <v>105368</v>
      </c>
      <c r="C25" s="54"/>
      <c r="D25" s="58">
        <v>128016</v>
      </c>
      <c r="F25" s="24"/>
      <c r="G25" s="25"/>
      <c r="H25" s="14"/>
    </row>
    <row r="26" spans="1:4" ht="12.75">
      <c r="A26" s="27" t="s">
        <v>16</v>
      </c>
      <c r="B26" s="59">
        <v>118559</v>
      </c>
      <c r="C26" s="60"/>
      <c r="D26" s="59">
        <v>112559</v>
      </c>
    </row>
    <row r="27" spans="1:4" ht="12.75">
      <c r="A27" s="26" t="s">
        <v>99</v>
      </c>
      <c r="B27" s="59">
        <v>2313</v>
      </c>
      <c r="C27" s="60"/>
      <c r="D27" s="59">
        <v>3446</v>
      </c>
    </row>
    <row r="28" spans="1:4" ht="12.75">
      <c r="A28" s="27" t="s">
        <v>17</v>
      </c>
      <c r="B28" s="61">
        <v>24580</v>
      </c>
      <c r="C28" s="60"/>
      <c r="D28" s="61">
        <v>22075</v>
      </c>
    </row>
    <row r="29" spans="2:4" ht="12.75">
      <c r="B29" s="62">
        <f>SUM(B25:B28)</f>
        <v>250820</v>
      </c>
      <c r="C29" s="60"/>
      <c r="D29" s="62">
        <f>SUM(D25:D28)</f>
        <v>266096</v>
      </c>
    </row>
    <row r="30" spans="1:4" ht="12.75">
      <c r="A30" s="26" t="s">
        <v>18</v>
      </c>
      <c r="B30" s="63"/>
      <c r="C30" s="60"/>
      <c r="D30" s="63"/>
    </row>
    <row r="31" spans="1:4" ht="12.75">
      <c r="A31" s="27" t="s">
        <v>19</v>
      </c>
      <c r="B31" s="64">
        <v>33642</v>
      </c>
      <c r="C31" s="60"/>
      <c r="D31" s="64">
        <v>43381</v>
      </c>
    </row>
    <row r="32" spans="1:4" ht="12.75">
      <c r="A32" s="27" t="s">
        <v>20</v>
      </c>
      <c r="B32" s="64">
        <v>145279</v>
      </c>
      <c r="C32" s="60"/>
      <c r="D32" s="64">
        <v>195308</v>
      </c>
    </row>
    <row r="33" spans="2:4" ht="12.75">
      <c r="B33" s="62">
        <f>SUM(B31:B32)</f>
        <v>178921</v>
      </c>
      <c r="C33" s="60"/>
      <c r="D33" s="62">
        <f>SUM(D31:D32)</f>
        <v>238689</v>
      </c>
    </row>
    <row r="34" spans="2:4" ht="12.75">
      <c r="B34" s="60"/>
      <c r="C34" s="60"/>
      <c r="D34" s="60"/>
    </row>
    <row r="35" spans="1:4" ht="12.75">
      <c r="A35" s="26" t="s">
        <v>183</v>
      </c>
      <c r="B35" s="60">
        <f>+B29-B33</f>
        <v>71899</v>
      </c>
      <c r="C35" s="60"/>
      <c r="D35" s="60">
        <f>+D29-D33</f>
        <v>27407</v>
      </c>
    </row>
    <row r="36" spans="2:4" ht="12.75">
      <c r="B36" s="60"/>
      <c r="C36" s="60"/>
      <c r="D36" s="60"/>
    </row>
    <row r="37" spans="2:4" ht="13.5" thickBot="1">
      <c r="B37" s="65">
        <f>SUM(B12:B22)+B35</f>
        <v>720533</v>
      </c>
      <c r="C37" s="60"/>
      <c r="D37" s="65">
        <f>SUM(D12:D22)+D35</f>
        <v>762980</v>
      </c>
    </row>
    <row r="38" spans="2:4" ht="12.75">
      <c r="B38" s="60"/>
      <c r="C38" s="60"/>
      <c r="D38" s="60"/>
    </row>
    <row r="39" spans="2:4" ht="12.75">
      <c r="B39" s="60"/>
      <c r="C39" s="60"/>
      <c r="D39" s="60"/>
    </row>
    <row r="40" spans="1:4" ht="12.75">
      <c r="A40" t="s">
        <v>21</v>
      </c>
      <c r="B40" s="60">
        <v>320343</v>
      </c>
      <c r="C40" s="60"/>
      <c r="D40" s="60">
        <v>320343</v>
      </c>
    </row>
    <row r="41" spans="2:4" ht="12.75">
      <c r="B41" s="60"/>
      <c r="C41" s="60"/>
      <c r="D41" s="60"/>
    </row>
    <row r="42" spans="1:4" ht="12.75">
      <c r="A42" t="s">
        <v>22</v>
      </c>
      <c r="B42" s="60">
        <v>263709</v>
      </c>
      <c r="C42" s="60"/>
      <c r="D42" s="60">
        <v>287143</v>
      </c>
    </row>
    <row r="43" spans="2:4" ht="12.75">
      <c r="B43" s="66"/>
      <c r="C43" s="60"/>
      <c r="D43" s="66"/>
    </row>
    <row r="44" spans="2:4" ht="12.75">
      <c r="B44" s="60">
        <f>+B40+B42</f>
        <v>584052</v>
      </c>
      <c r="C44" s="60"/>
      <c r="D44" s="60">
        <f>+D40+D42</f>
        <v>607486</v>
      </c>
    </row>
    <row r="45" spans="2:4" ht="12.75">
      <c r="B45" s="60"/>
      <c r="C45" s="60"/>
      <c r="D45" s="60"/>
    </row>
    <row r="46" spans="1:4" ht="12.75">
      <c r="A46" s="28" t="s">
        <v>215</v>
      </c>
      <c r="B46" s="60">
        <v>-654</v>
      </c>
      <c r="C46" s="60"/>
      <c r="D46" s="60">
        <v>-650</v>
      </c>
    </row>
    <row r="47" spans="2:4" ht="12.75">
      <c r="B47" s="66"/>
      <c r="C47" s="60"/>
      <c r="D47" s="66"/>
    </row>
    <row r="48" spans="1:4" ht="12.75">
      <c r="A48" t="s">
        <v>23</v>
      </c>
      <c r="B48" s="60">
        <f>+B44+B46</f>
        <v>583398</v>
      </c>
      <c r="C48" s="60"/>
      <c r="D48" s="60">
        <f>+D44+D46</f>
        <v>606836</v>
      </c>
    </row>
    <row r="49" spans="2:4" ht="12.75">
      <c r="B49" s="60"/>
      <c r="C49" s="60"/>
      <c r="D49" s="60"/>
    </row>
    <row r="50" spans="1:4" ht="12.75">
      <c r="A50" t="s">
        <v>143</v>
      </c>
      <c r="B50" s="60">
        <v>10675</v>
      </c>
      <c r="C50" s="60"/>
      <c r="D50" s="60">
        <v>15290</v>
      </c>
    </row>
    <row r="51" spans="2:4" ht="12.75">
      <c r="B51" s="60"/>
      <c r="C51" s="60"/>
      <c r="D51" s="60"/>
    </row>
    <row r="52" spans="1:4" ht="12.75">
      <c r="A52" t="s">
        <v>100</v>
      </c>
      <c r="B52" s="60">
        <v>123248</v>
      </c>
      <c r="C52" s="60"/>
      <c r="D52" s="60">
        <v>135028</v>
      </c>
    </row>
    <row r="53" spans="2:4" ht="12.75">
      <c r="B53" s="60"/>
      <c r="C53" s="60"/>
      <c r="D53" s="60"/>
    </row>
    <row r="54" spans="1:4" ht="12.75">
      <c r="A54" t="s">
        <v>101</v>
      </c>
      <c r="B54" s="60">
        <v>277</v>
      </c>
      <c r="C54" s="60"/>
      <c r="D54" s="60">
        <v>1659</v>
      </c>
    </row>
    <row r="55" spans="2:4" ht="12.75">
      <c r="B55" s="60"/>
      <c r="C55" s="60"/>
      <c r="D55" s="60"/>
    </row>
    <row r="56" spans="1:4" ht="12.75">
      <c r="A56" t="s">
        <v>102</v>
      </c>
      <c r="B56" s="60">
        <v>2935</v>
      </c>
      <c r="C56" s="60"/>
      <c r="D56" s="60">
        <v>4167</v>
      </c>
    </row>
    <row r="57" spans="2:4" ht="12.75">
      <c r="B57" s="60"/>
      <c r="C57" s="60"/>
      <c r="D57" s="60"/>
    </row>
    <row r="58" spans="2:4" ht="13.5" thickBot="1">
      <c r="B58" s="65">
        <f>SUM(B48:B56)</f>
        <v>720533</v>
      </c>
      <c r="C58" s="60"/>
      <c r="D58" s="65">
        <f>SUM(D48:D56)</f>
        <v>762980</v>
      </c>
    </row>
    <row r="59" spans="2:4" ht="12.75">
      <c r="B59" s="60"/>
      <c r="C59" s="60"/>
      <c r="D59" s="60"/>
    </row>
    <row r="60" spans="1:4" ht="13.5" thickBot="1">
      <c r="A60" t="s">
        <v>103</v>
      </c>
      <c r="B60" s="115">
        <f>+(B48-B18-B20)/B40</f>
        <v>1.6188897525464891</v>
      </c>
      <c r="C60" s="116"/>
      <c r="D60" s="115">
        <f>+(D48-D18-D20)/D40</f>
        <v>1.1769603206562966</v>
      </c>
    </row>
    <row r="61" spans="2:4" ht="12.75">
      <c r="B61" s="60"/>
      <c r="C61" s="60"/>
      <c r="D61" s="60"/>
    </row>
    <row r="63" ht="12.75">
      <c r="A63" s="31" t="s">
        <v>139</v>
      </c>
    </row>
    <row r="64" ht="12.75">
      <c r="A64" s="32" t="s">
        <v>190</v>
      </c>
    </row>
    <row r="65" spans="5:6" ht="12.75">
      <c r="E65" s="12"/>
      <c r="F65" s="12"/>
    </row>
  </sheetData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 topLeftCell="A1">
      <selection activeCell="J25" sqref="J25"/>
    </sheetView>
  </sheetViews>
  <sheetFormatPr defaultColWidth="9.140625" defaultRowHeight="12.75"/>
  <cols>
    <col min="1" max="1" width="38.57421875" style="0" customWidth="1"/>
    <col min="2" max="2" width="11.28125" style="0" customWidth="1"/>
    <col min="3" max="3" width="2.7109375" style="0" customWidth="1"/>
    <col min="4" max="4" width="11.140625" style="0" customWidth="1"/>
    <col min="5" max="5" width="2.7109375" style="0" customWidth="1"/>
    <col min="6" max="6" width="11.28125" style="0" customWidth="1"/>
    <col min="7" max="7" width="2.7109375" style="0" customWidth="1"/>
    <col min="8" max="8" width="11.28125" style="0" customWidth="1"/>
    <col min="9" max="9" width="2.7109375" style="0" customWidth="1"/>
    <col min="10" max="10" width="11.28125" style="0" customWidth="1"/>
    <col min="11" max="11" width="3.28125" style="0" customWidth="1"/>
    <col min="12" max="12" width="10.281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5" ht="12.75">
      <c r="A5" s="13" t="s">
        <v>130</v>
      </c>
    </row>
    <row r="6" ht="12.75">
      <c r="A6" s="13" t="s">
        <v>219</v>
      </c>
    </row>
    <row r="8" spans="2:12" ht="12.75">
      <c r="B8" s="36"/>
      <c r="C8" s="36"/>
      <c r="D8" s="38" t="s">
        <v>106</v>
      </c>
      <c r="E8" s="33"/>
      <c r="F8" s="33"/>
      <c r="G8" s="33"/>
      <c r="H8" s="33"/>
      <c r="I8" s="33"/>
      <c r="J8" s="8" t="s">
        <v>105</v>
      </c>
      <c r="K8" s="33"/>
      <c r="L8" s="33"/>
    </row>
    <row r="9" spans="2:12" ht="12.75">
      <c r="B9" s="33" t="s">
        <v>38</v>
      </c>
      <c r="C9" s="33"/>
      <c r="D9" s="33" t="s">
        <v>38</v>
      </c>
      <c r="E9" s="33"/>
      <c r="F9" s="33" t="s">
        <v>39</v>
      </c>
      <c r="G9" s="33"/>
      <c r="H9" s="33" t="s">
        <v>107</v>
      </c>
      <c r="I9" s="33"/>
      <c r="J9" s="33" t="s">
        <v>41</v>
      </c>
      <c r="K9" s="33"/>
      <c r="L9" s="33"/>
    </row>
    <row r="10" spans="2:12" ht="12.75">
      <c r="B10" s="33" t="s">
        <v>39</v>
      </c>
      <c r="C10" s="33"/>
      <c r="D10" s="33" t="s">
        <v>104</v>
      </c>
      <c r="E10" s="33"/>
      <c r="F10" s="33" t="s">
        <v>40</v>
      </c>
      <c r="G10" s="33"/>
      <c r="H10" s="33" t="s">
        <v>40</v>
      </c>
      <c r="I10" s="33"/>
      <c r="J10" s="33" t="s">
        <v>42</v>
      </c>
      <c r="K10" s="33"/>
      <c r="L10" s="33" t="s">
        <v>43</v>
      </c>
    </row>
    <row r="11" spans="2:12" ht="12.75">
      <c r="B11" s="8" t="s">
        <v>3</v>
      </c>
      <c r="C11" s="1"/>
      <c r="D11" s="8" t="s">
        <v>3</v>
      </c>
      <c r="E11" s="1"/>
      <c r="F11" s="8" t="s">
        <v>3</v>
      </c>
      <c r="G11" s="8"/>
      <c r="H11" s="8" t="s">
        <v>3</v>
      </c>
      <c r="I11" s="1"/>
      <c r="J11" s="8" t="s">
        <v>3</v>
      </c>
      <c r="K11" s="1"/>
      <c r="L11" s="8" t="s">
        <v>3</v>
      </c>
    </row>
    <row r="13" spans="1:12" ht="12.75">
      <c r="A13" t="s">
        <v>191</v>
      </c>
      <c r="B13" s="60">
        <v>320343</v>
      </c>
      <c r="C13" s="60"/>
      <c r="D13" s="60">
        <v>244792</v>
      </c>
      <c r="E13" s="60"/>
      <c r="F13" s="60">
        <v>24919</v>
      </c>
      <c r="G13" s="60"/>
      <c r="H13" s="60">
        <v>-8</v>
      </c>
      <c r="I13" s="60"/>
      <c r="J13" s="60">
        <v>17440</v>
      </c>
      <c r="K13" s="60"/>
      <c r="L13" s="60">
        <f>SUM(B13:J13)</f>
        <v>607486</v>
      </c>
    </row>
    <row r="14" spans="2:12" ht="12.75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 ht="12.75">
      <c r="A15" t="s">
        <v>192</v>
      </c>
      <c r="B15" s="67">
        <v>0</v>
      </c>
      <c r="C15" s="67"/>
      <c r="D15" s="67">
        <v>0</v>
      </c>
      <c r="E15" s="67"/>
      <c r="F15" s="67">
        <v>0</v>
      </c>
      <c r="G15" s="67"/>
      <c r="H15" s="67">
        <v>0</v>
      </c>
      <c r="I15" s="67"/>
      <c r="J15" s="67">
        <f>+income!F33</f>
        <v>22825</v>
      </c>
      <c r="K15" s="67"/>
      <c r="L15" s="67">
        <f>SUM(B15:J15)</f>
        <v>22825</v>
      </c>
    </row>
    <row r="16" spans="2:12" ht="12.7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12.75">
      <c r="A17" t="s">
        <v>208</v>
      </c>
      <c r="B17" s="67">
        <v>0</v>
      </c>
      <c r="C17" s="67"/>
      <c r="D17" s="67">
        <v>0</v>
      </c>
      <c r="E17" s="67"/>
      <c r="F17" s="67">
        <v>0</v>
      </c>
      <c r="G17" s="67"/>
      <c r="H17" s="67">
        <v>0</v>
      </c>
      <c r="I17" s="67"/>
      <c r="J17" s="67">
        <v>-43958</v>
      </c>
      <c r="K17" s="67"/>
      <c r="L17" s="67">
        <f>SUM(B17:J17)</f>
        <v>-43958</v>
      </c>
    </row>
    <row r="18" spans="1:12" ht="12.75">
      <c r="A18" s="28" t="s">
        <v>210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1:12" ht="12.75">
      <c r="A19" s="28" t="s">
        <v>209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1:12" ht="12.75">
      <c r="A20" s="28"/>
      <c r="B20" s="67">
        <v>0</v>
      </c>
      <c r="C20" s="67"/>
      <c r="D20" s="67">
        <v>0</v>
      </c>
      <c r="E20" s="67"/>
      <c r="F20" s="67">
        <v>0</v>
      </c>
      <c r="G20" s="67"/>
      <c r="H20" s="67">
        <v>0</v>
      </c>
      <c r="I20" s="67"/>
      <c r="J20" s="67">
        <v>-2301</v>
      </c>
      <c r="K20" s="67"/>
      <c r="L20" s="67">
        <f>SUM(B20:J20)</f>
        <v>-2301</v>
      </c>
    </row>
    <row r="21" spans="1:12" ht="12.75">
      <c r="A21" s="28" t="s">
        <v>227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1:12" ht="12.75">
      <c r="A22" s="28" t="s">
        <v>228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 ht="12.75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1:12" ht="12.75">
      <c r="A24" t="s">
        <v>224</v>
      </c>
      <c r="B24" s="68">
        <f>SUM(B13:B23)</f>
        <v>320343</v>
      </c>
      <c r="C24" s="60"/>
      <c r="D24" s="68">
        <f>SUM(D13:D23)</f>
        <v>244792</v>
      </c>
      <c r="E24" s="60"/>
      <c r="F24" s="68">
        <f>SUM(F13:F23)</f>
        <v>24919</v>
      </c>
      <c r="G24" s="69"/>
      <c r="H24" s="68">
        <f>SUM(H13:H23)</f>
        <v>-8</v>
      </c>
      <c r="I24" s="60"/>
      <c r="J24" s="68">
        <f>SUM(J13:J23)</f>
        <v>-5994</v>
      </c>
      <c r="K24" s="60"/>
      <c r="L24" s="68">
        <f>SUM(L13:L23)</f>
        <v>584052</v>
      </c>
    </row>
    <row r="25" spans="2:12" ht="12.7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2.75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12" ht="12.75">
      <c r="A27" t="s">
        <v>146</v>
      </c>
      <c r="B27" s="60">
        <v>310721</v>
      </c>
      <c r="C27" s="60"/>
      <c r="D27" s="60">
        <v>244829</v>
      </c>
      <c r="E27" s="60"/>
      <c r="F27" s="60">
        <v>30396</v>
      </c>
      <c r="G27" s="60"/>
      <c r="H27" s="60">
        <v>-8</v>
      </c>
      <c r="I27" s="60"/>
      <c r="J27" s="60">
        <v>54538</v>
      </c>
      <c r="K27" s="60"/>
      <c r="L27" s="60">
        <f>SUM(B27:J27)</f>
        <v>640476</v>
      </c>
    </row>
    <row r="28" spans="2:12" ht="12.75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12" ht="12.75">
      <c r="A29" t="s">
        <v>192</v>
      </c>
      <c r="B29" s="67">
        <v>0</v>
      </c>
      <c r="C29" s="67"/>
      <c r="D29" s="67">
        <v>0</v>
      </c>
      <c r="E29" s="67"/>
      <c r="F29" s="67">
        <v>0</v>
      </c>
      <c r="G29" s="67"/>
      <c r="H29" s="67">
        <v>0</v>
      </c>
      <c r="I29" s="67"/>
      <c r="J29" s="67">
        <f>+income!H33</f>
        <v>6141</v>
      </c>
      <c r="K29" s="67"/>
      <c r="L29" s="67">
        <f>SUM(B29:J29)</f>
        <v>6141</v>
      </c>
    </row>
    <row r="30" spans="2:12" ht="12.7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1:12" ht="12.75">
      <c r="A31" t="s">
        <v>230</v>
      </c>
      <c r="B31" s="67">
        <v>9622</v>
      </c>
      <c r="C31" s="67"/>
      <c r="D31" s="67">
        <v>0</v>
      </c>
      <c r="E31" s="67"/>
      <c r="F31" s="67">
        <v>0</v>
      </c>
      <c r="G31" s="67"/>
      <c r="H31" s="67">
        <v>0</v>
      </c>
      <c r="I31" s="67"/>
      <c r="J31" s="117">
        <v>0</v>
      </c>
      <c r="K31" s="67"/>
      <c r="L31" s="67">
        <f>SUM(B31:J31)</f>
        <v>9622</v>
      </c>
    </row>
    <row r="32" spans="1:12" ht="12.75">
      <c r="A32" s="28" t="s">
        <v>231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 ht="12.7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12.75">
      <c r="A34" t="s">
        <v>232</v>
      </c>
      <c r="B34" s="67">
        <v>0</v>
      </c>
      <c r="C34" s="67"/>
      <c r="D34" s="67">
        <v>-37</v>
      </c>
      <c r="E34" s="67"/>
      <c r="F34" s="67">
        <v>0</v>
      </c>
      <c r="G34" s="67"/>
      <c r="H34" s="67">
        <v>0</v>
      </c>
      <c r="I34" s="67"/>
      <c r="J34" s="67">
        <v>0</v>
      </c>
      <c r="K34" s="67"/>
      <c r="L34" s="67">
        <f>SUM(B34:J34)</f>
        <v>-37</v>
      </c>
    </row>
    <row r="35" spans="2:12" ht="12.7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12.75">
      <c r="A36" t="s">
        <v>193</v>
      </c>
      <c r="B36" s="67">
        <v>0</v>
      </c>
      <c r="C36" s="67"/>
      <c r="D36" s="67">
        <v>0</v>
      </c>
      <c r="E36" s="67"/>
      <c r="F36" s="67">
        <v>-1901</v>
      </c>
      <c r="G36" s="67"/>
      <c r="H36" s="67">
        <v>0</v>
      </c>
      <c r="I36" s="67"/>
      <c r="J36" s="67">
        <v>0</v>
      </c>
      <c r="K36" s="67"/>
      <c r="L36" s="67">
        <f>SUM(B36:J36)</f>
        <v>-1901</v>
      </c>
    </row>
    <row r="37" spans="1:12" ht="12.75">
      <c r="A37" s="28" t="s">
        <v>180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12.75">
      <c r="A38" s="28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2.75">
      <c r="A39" s="28" t="s">
        <v>227</v>
      </c>
      <c r="B39" s="67">
        <v>0</v>
      </c>
      <c r="C39" s="67"/>
      <c r="D39" s="67">
        <v>0</v>
      </c>
      <c r="E39" s="67"/>
      <c r="F39" s="67">
        <v>0</v>
      </c>
      <c r="G39" s="67"/>
      <c r="H39" s="67">
        <v>0</v>
      </c>
      <c r="I39" s="67"/>
      <c r="J39" s="67">
        <v>-2232</v>
      </c>
      <c r="K39" s="67"/>
      <c r="L39" s="67">
        <f>SUM(B39:J39)</f>
        <v>-2232</v>
      </c>
    </row>
    <row r="40" spans="1:12" ht="12.75">
      <c r="A40" s="28" t="s">
        <v>229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 ht="12.75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</row>
    <row r="42" spans="1:12" ht="12.75">
      <c r="A42" t="s">
        <v>225</v>
      </c>
      <c r="B42" s="68">
        <f>SUM(B27:B41)</f>
        <v>320343</v>
      </c>
      <c r="C42" s="60"/>
      <c r="D42" s="68">
        <f>SUM(D27:D41)</f>
        <v>244792</v>
      </c>
      <c r="E42" s="60"/>
      <c r="F42" s="68">
        <f>SUM(F27:F41)</f>
        <v>28495</v>
      </c>
      <c r="G42" s="69"/>
      <c r="H42" s="68">
        <f>SUM(H27:H41)</f>
        <v>-8</v>
      </c>
      <c r="I42" s="60"/>
      <c r="J42" s="68">
        <f>SUM(J27:J41)</f>
        <v>58447</v>
      </c>
      <c r="K42" s="60"/>
      <c r="L42" s="68">
        <f>SUM(L27:L41)</f>
        <v>652069</v>
      </c>
    </row>
    <row r="45" ht="12.75">
      <c r="A45" s="31" t="s">
        <v>134</v>
      </c>
    </row>
    <row r="46" spans="1:10" ht="12.75">
      <c r="A46" s="32" t="s">
        <v>189</v>
      </c>
      <c r="J46" s="12"/>
    </row>
  </sheetData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workbookViewId="0" topLeftCell="A1">
      <selection activeCell="A19" sqref="A19"/>
    </sheetView>
  </sheetViews>
  <sheetFormatPr defaultColWidth="9.140625" defaultRowHeight="12.75"/>
  <cols>
    <col min="1" max="1" width="56.57421875" style="0" customWidth="1"/>
    <col min="2" max="2" width="13.140625" style="0" customWidth="1"/>
    <col min="3" max="3" width="5.28125" style="0" customWidth="1"/>
    <col min="4" max="4" width="12.281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14"/>
    </row>
    <row r="5" ht="12.75">
      <c r="A5" s="30" t="s">
        <v>131</v>
      </c>
    </row>
    <row r="6" ht="12.75">
      <c r="A6" s="30" t="s">
        <v>219</v>
      </c>
    </row>
    <row r="8" spans="2:5" ht="12.75">
      <c r="B8" s="8" t="s">
        <v>226</v>
      </c>
      <c r="D8" s="8" t="s">
        <v>226</v>
      </c>
      <c r="E8" s="8"/>
    </row>
    <row r="9" spans="2:5" ht="12.75">
      <c r="B9" s="8" t="s">
        <v>24</v>
      </c>
      <c r="D9" s="8" t="s">
        <v>24</v>
      </c>
      <c r="E9" s="8"/>
    </row>
    <row r="10" spans="2:5" ht="12.75">
      <c r="B10" s="34" t="s">
        <v>220</v>
      </c>
      <c r="D10" s="34" t="s">
        <v>221</v>
      </c>
      <c r="E10" s="34"/>
    </row>
    <row r="11" spans="2:5" ht="12.75">
      <c r="B11" s="35" t="s">
        <v>3</v>
      </c>
      <c r="D11" s="35" t="s">
        <v>3</v>
      </c>
      <c r="E11" s="35"/>
    </row>
    <row r="12" ht="12.75">
      <c r="D12" s="39"/>
    </row>
    <row r="13" spans="1:5" ht="12.75">
      <c r="A13" t="s">
        <v>261</v>
      </c>
      <c r="B13" s="60">
        <f>+income!F25</f>
        <v>29756</v>
      </c>
      <c r="C13" s="60"/>
      <c r="D13" s="60">
        <f>+income!H25</f>
        <v>9452</v>
      </c>
      <c r="E13" s="29"/>
    </row>
    <row r="14" spans="2:5" ht="12.75">
      <c r="B14" s="60"/>
      <c r="C14" s="60"/>
      <c r="D14" s="69"/>
      <c r="E14" s="29"/>
    </row>
    <row r="15" spans="1:5" ht="12.75">
      <c r="A15" t="s">
        <v>25</v>
      </c>
      <c r="B15" s="60"/>
      <c r="C15" s="60"/>
      <c r="D15" s="69"/>
      <c r="E15" s="29"/>
    </row>
    <row r="16" spans="1:5" ht="12.75">
      <c r="A16" t="s">
        <v>26</v>
      </c>
      <c r="B16" s="60">
        <v>-15</v>
      </c>
      <c r="C16" s="60"/>
      <c r="D16" s="69">
        <v>4848</v>
      </c>
      <c r="E16" s="29"/>
    </row>
    <row r="17" spans="1:5" ht="12.75">
      <c r="A17" t="s">
        <v>27</v>
      </c>
      <c r="B17" s="60">
        <v>-21140</v>
      </c>
      <c r="C17" s="60"/>
      <c r="D17" s="69">
        <v>-6168</v>
      </c>
      <c r="E17" s="29"/>
    </row>
    <row r="18" spans="2:5" ht="12.75">
      <c r="B18" s="66"/>
      <c r="C18" s="60"/>
      <c r="D18" s="66"/>
      <c r="E18" s="29"/>
    </row>
    <row r="19" spans="1:5" ht="12.75">
      <c r="A19" t="s">
        <v>262</v>
      </c>
      <c r="B19" s="60">
        <f>SUM(B13:B18)</f>
        <v>8601</v>
      </c>
      <c r="C19" s="60"/>
      <c r="D19" s="60">
        <f>SUM(D13:D18)</f>
        <v>8132</v>
      </c>
      <c r="E19" s="29"/>
    </row>
    <row r="20" spans="2:5" ht="12.75">
      <c r="B20" s="60"/>
      <c r="C20" s="60"/>
      <c r="D20" s="69"/>
      <c r="E20" s="29"/>
    </row>
    <row r="21" spans="1:5" ht="12.75">
      <c r="A21" t="s">
        <v>28</v>
      </c>
      <c r="B21" s="60"/>
      <c r="C21" s="60"/>
      <c r="D21" s="69"/>
      <c r="E21" s="29"/>
    </row>
    <row r="22" spans="1:5" ht="12.75">
      <c r="A22" t="s">
        <v>29</v>
      </c>
      <c r="B22" s="60">
        <v>-16830</v>
      </c>
      <c r="C22" s="60"/>
      <c r="D22" s="69">
        <v>4586</v>
      </c>
      <c r="E22" s="29"/>
    </row>
    <row r="23" spans="1:5" ht="12.75">
      <c r="A23" t="s">
        <v>128</v>
      </c>
      <c r="B23" s="60">
        <v>-375</v>
      </c>
      <c r="C23" s="60"/>
      <c r="D23" s="69">
        <v>-17963</v>
      </c>
      <c r="E23" s="29"/>
    </row>
    <row r="24" spans="1:5" ht="12.75">
      <c r="A24" s="28" t="s">
        <v>126</v>
      </c>
      <c r="B24" s="60">
        <v>0</v>
      </c>
      <c r="C24" s="60"/>
      <c r="D24" s="69">
        <v>-1221</v>
      </c>
      <c r="E24" s="29"/>
    </row>
    <row r="25" spans="1:5" ht="12.75">
      <c r="A25" s="28" t="s">
        <v>127</v>
      </c>
      <c r="B25" s="60">
        <v>-205</v>
      </c>
      <c r="C25" s="60"/>
      <c r="D25" s="69">
        <v>890</v>
      </c>
      <c r="E25" s="29"/>
    </row>
    <row r="26" spans="1:5" ht="12.75">
      <c r="A26" s="28" t="s">
        <v>125</v>
      </c>
      <c r="B26" s="60">
        <v>-2231</v>
      </c>
      <c r="C26" s="60"/>
      <c r="D26" s="69">
        <v>-8019</v>
      </c>
      <c r="E26" s="29"/>
    </row>
    <row r="27" spans="2:5" ht="12.75">
      <c r="B27" s="60"/>
      <c r="C27" s="60"/>
      <c r="D27" s="60"/>
      <c r="E27" s="29"/>
    </row>
    <row r="28" spans="1:5" ht="12.75">
      <c r="A28" t="s">
        <v>30</v>
      </c>
      <c r="B28" s="68">
        <f>SUM(B19:B27)</f>
        <v>-11040</v>
      </c>
      <c r="C28" s="60"/>
      <c r="D28" s="68">
        <f>SUM(D19:D27)</f>
        <v>-13595</v>
      </c>
      <c r="E28" s="29"/>
    </row>
    <row r="29" spans="2:5" ht="12.75">
      <c r="B29" s="60"/>
      <c r="C29" s="60"/>
      <c r="D29" s="69"/>
      <c r="E29" s="29"/>
    </row>
    <row r="30" spans="1:5" ht="12.75">
      <c r="A30" t="s">
        <v>31</v>
      </c>
      <c r="B30" s="60"/>
      <c r="C30" s="60"/>
      <c r="D30" s="69"/>
      <c r="E30" s="29"/>
    </row>
    <row r="31" spans="1:5" ht="12.75">
      <c r="A31" s="28" t="s">
        <v>203</v>
      </c>
      <c r="B31" s="60">
        <v>24722</v>
      </c>
      <c r="C31" s="60"/>
      <c r="D31" s="69">
        <v>-431</v>
      </c>
      <c r="E31" s="29"/>
    </row>
    <row r="32" spans="1:5" ht="12.75">
      <c r="A32" s="28" t="s">
        <v>32</v>
      </c>
      <c r="B32" s="60">
        <v>-4</v>
      </c>
      <c r="C32" s="60"/>
      <c r="D32" s="69">
        <v>-290</v>
      </c>
      <c r="E32" s="29"/>
    </row>
    <row r="33" spans="1:5" ht="12.75">
      <c r="A33" s="28" t="s">
        <v>141</v>
      </c>
      <c r="B33" s="60">
        <v>-120143</v>
      </c>
      <c r="C33" s="60"/>
      <c r="D33" s="69">
        <v>-19364</v>
      </c>
      <c r="E33" s="29"/>
    </row>
    <row r="34" spans="1:5" ht="12.75">
      <c r="A34" s="28" t="s">
        <v>201</v>
      </c>
      <c r="B34" s="60">
        <v>191221</v>
      </c>
      <c r="C34" s="60"/>
      <c r="D34" s="69">
        <v>0</v>
      </c>
      <c r="E34" s="29"/>
    </row>
    <row r="35" spans="1:5" ht="12.75">
      <c r="A35" s="28" t="s">
        <v>33</v>
      </c>
      <c r="B35" s="60">
        <v>25201</v>
      </c>
      <c r="C35" s="60"/>
      <c r="D35" s="69">
        <v>7943</v>
      </c>
      <c r="E35" s="29"/>
    </row>
    <row r="36" spans="2:5" ht="12.75">
      <c r="B36" s="68">
        <f>SUM(B31:B35)</f>
        <v>120997</v>
      </c>
      <c r="C36" s="60"/>
      <c r="D36" s="68">
        <f>SUM(D31:D35)</f>
        <v>-12142</v>
      </c>
      <c r="E36" s="29"/>
    </row>
    <row r="37" spans="2:5" ht="12.75">
      <c r="B37" s="60"/>
      <c r="C37" s="60"/>
      <c r="D37" s="69"/>
      <c r="E37" s="29"/>
    </row>
    <row r="38" spans="1:5" ht="12.75">
      <c r="A38" t="s">
        <v>34</v>
      </c>
      <c r="B38" s="60"/>
      <c r="C38" s="60"/>
      <c r="D38" s="69"/>
      <c r="E38" s="29"/>
    </row>
    <row r="39" spans="1:5" ht="12.75">
      <c r="A39" t="s">
        <v>233</v>
      </c>
      <c r="B39" s="60">
        <v>-49498</v>
      </c>
      <c r="C39" s="60"/>
      <c r="D39" s="69">
        <v>-2232</v>
      </c>
      <c r="E39" s="29"/>
    </row>
    <row r="40" spans="1:5" ht="12.75">
      <c r="A40" t="s">
        <v>35</v>
      </c>
      <c r="B40" s="60">
        <v>-39802</v>
      </c>
      <c r="C40" s="60"/>
      <c r="D40" s="69">
        <v>18487</v>
      </c>
      <c r="E40" s="29"/>
    </row>
    <row r="41" spans="1:5" ht="12.75">
      <c r="A41" t="s">
        <v>234</v>
      </c>
      <c r="B41" s="60">
        <v>0</v>
      </c>
      <c r="C41" s="60"/>
      <c r="D41" s="69">
        <v>9585</v>
      </c>
      <c r="E41" s="29"/>
    </row>
    <row r="42" spans="2:5" ht="12.75">
      <c r="B42" s="60"/>
      <c r="C42" s="60"/>
      <c r="D42" s="60"/>
      <c r="E42" s="29"/>
    </row>
    <row r="43" spans="2:5" ht="12.75">
      <c r="B43" s="68">
        <f>SUM(B39:B42)</f>
        <v>-89300</v>
      </c>
      <c r="C43" s="60"/>
      <c r="D43" s="68">
        <f>SUM(D39:D42)</f>
        <v>25840</v>
      </c>
      <c r="E43" s="29"/>
    </row>
    <row r="44" spans="2:5" ht="12.75">
      <c r="B44" s="60"/>
      <c r="C44" s="60"/>
      <c r="D44" s="69"/>
      <c r="E44" s="29"/>
    </row>
    <row r="45" spans="1:5" ht="12.75">
      <c r="A45" t="s">
        <v>36</v>
      </c>
      <c r="B45" s="60">
        <f>+B28+B36+B43</f>
        <v>20657</v>
      </c>
      <c r="C45" s="60"/>
      <c r="D45" s="60">
        <f>+D28+D36+D43</f>
        <v>103</v>
      </c>
      <c r="E45" s="29"/>
    </row>
    <row r="46" spans="2:5" ht="12.75">
      <c r="B46" s="60"/>
      <c r="C46" s="60"/>
      <c r="D46" s="60"/>
      <c r="E46" s="29"/>
    </row>
    <row r="47" spans="1:5" ht="12.75">
      <c r="A47" t="s">
        <v>37</v>
      </c>
      <c r="B47" s="60">
        <v>-8561</v>
      </c>
      <c r="C47" s="60"/>
      <c r="D47" s="60">
        <v>-4690</v>
      </c>
      <c r="E47" s="29"/>
    </row>
    <row r="48" spans="2:5" ht="12.75">
      <c r="B48" s="60"/>
      <c r="C48" s="60"/>
      <c r="D48" s="60"/>
      <c r="E48" s="37"/>
    </row>
    <row r="49" spans="1:5" ht="12.75">
      <c r="A49" t="s">
        <v>235</v>
      </c>
      <c r="B49" s="68">
        <f>+B45+B47</f>
        <v>12096</v>
      </c>
      <c r="C49" s="60"/>
      <c r="D49" s="68">
        <f>+D45+D47</f>
        <v>-4587</v>
      </c>
      <c r="E49" s="37"/>
    </row>
    <row r="50" spans="2:5" ht="12.75">
      <c r="B50" s="60"/>
      <c r="C50" s="60"/>
      <c r="D50" s="69"/>
      <c r="E50" s="37"/>
    </row>
    <row r="52" ht="12.75">
      <c r="A52" s="31" t="s">
        <v>140</v>
      </c>
    </row>
    <row r="53" ht="12.75">
      <c r="A53" s="32" t="s">
        <v>190</v>
      </c>
    </row>
    <row r="54" spans="5:6" ht="12.75">
      <c r="E54" s="12"/>
      <c r="F54" s="12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7"/>
  <sheetViews>
    <sheetView workbookViewId="0" topLeftCell="A1">
      <selection activeCell="B51" sqref="B51"/>
    </sheetView>
  </sheetViews>
  <sheetFormatPr defaultColWidth="9.140625" defaultRowHeight="12.75"/>
  <cols>
    <col min="1" max="1" width="4.7109375" style="60" customWidth="1"/>
    <col min="2" max="2" width="31.7109375" style="60" customWidth="1"/>
    <col min="3" max="3" width="12.28125" style="60" customWidth="1"/>
    <col min="4" max="4" width="11.00390625" style="60" customWidth="1"/>
    <col min="5" max="5" width="10.28125" style="60" customWidth="1"/>
    <col min="6" max="6" width="11.421875" style="60" customWidth="1"/>
    <col min="7" max="7" width="10.8515625" style="60" customWidth="1"/>
    <col min="8" max="8" width="10.57421875" style="60" customWidth="1"/>
    <col min="9" max="9" width="10.8515625" style="60" customWidth="1"/>
    <col min="10" max="16384" width="8.8515625" style="60" customWidth="1"/>
  </cols>
  <sheetData>
    <row r="1" ht="12.75">
      <c r="A1" s="70" t="s">
        <v>147</v>
      </c>
    </row>
    <row r="2" spans="1:8" ht="12.75">
      <c r="A2" s="71" t="s">
        <v>2</v>
      </c>
      <c r="H2" s="60" t="s">
        <v>270</v>
      </c>
    </row>
    <row r="3" ht="12.75">
      <c r="A3" s="71" t="s">
        <v>236</v>
      </c>
    </row>
    <row r="5" ht="12.75">
      <c r="A5" s="70" t="s">
        <v>148</v>
      </c>
    </row>
    <row r="7" spans="1:2" ht="12.75">
      <c r="A7" s="72" t="s">
        <v>149</v>
      </c>
      <c r="B7" s="70" t="s">
        <v>88</v>
      </c>
    </row>
    <row r="8" ht="12.75">
      <c r="B8" s="60" t="s">
        <v>87</v>
      </c>
    </row>
    <row r="9" ht="12.75">
      <c r="B9" s="73" t="s">
        <v>211</v>
      </c>
    </row>
    <row r="10" ht="12.75">
      <c r="B10" s="73"/>
    </row>
    <row r="11" ht="12.75">
      <c r="B11" s="73"/>
    </row>
    <row r="12" ht="12.75">
      <c r="B12" s="60" t="s">
        <v>108</v>
      </c>
    </row>
    <row r="13" ht="12.75">
      <c r="B13" s="60" t="s">
        <v>194</v>
      </c>
    </row>
    <row r="16" spans="1:2" ht="12.75">
      <c r="A16" s="72" t="s">
        <v>150</v>
      </c>
      <c r="B16" s="70" t="s">
        <v>151</v>
      </c>
    </row>
    <row r="17" ht="12.75">
      <c r="B17" s="60" t="s">
        <v>195</v>
      </c>
    </row>
    <row r="18" ht="12.75">
      <c r="B18" s="60" t="s">
        <v>109</v>
      </c>
    </row>
    <row r="21" spans="1:2" ht="12.75">
      <c r="A21" s="72" t="s">
        <v>152</v>
      </c>
      <c r="B21" s="70" t="s">
        <v>45</v>
      </c>
    </row>
    <row r="22" ht="12.75">
      <c r="B22" s="60" t="s">
        <v>46</v>
      </c>
    </row>
    <row r="25" spans="1:2" ht="12.75">
      <c r="A25" s="72" t="s">
        <v>153</v>
      </c>
      <c r="B25" s="70" t="s">
        <v>44</v>
      </c>
    </row>
    <row r="26" spans="5:8" ht="12.75">
      <c r="E26" s="74"/>
      <c r="F26" s="74" t="s">
        <v>122</v>
      </c>
      <c r="G26" s="75"/>
      <c r="H26" s="74" t="s">
        <v>238</v>
      </c>
    </row>
    <row r="27" spans="5:8" ht="12.75">
      <c r="E27" s="74"/>
      <c r="F27" s="108" t="s">
        <v>237</v>
      </c>
      <c r="G27" s="75"/>
      <c r="H27" s="108" t="s">
        <v>237</v>
      </c>
    </row>
    <row r="28" spans="2:8" ht="12.75">
      <c r="B28" s="60" t="s">
        <v>123</v>
      </c>
      <c r="E28" s="74"/>
      <c r="F28" s="74"/>
      <c r="G28" s="75"/>
      <c r="H28" s="74"/>
    </row>
    <row r="29" spans="2:8" ht="12.75">
      <c r="B29" s="60" t="s">
        <v>256</v>
      </c>
      <c r="E29" s="76"/>
      <c r="F29" s="76">
        <f>+H29-3946</f>
        <v>-51</v>
      </c>
      <c r="G29" s="77"/>
      <c r="H29" s="76">
        <v>3895</v>
      </c>
    </row>
    <row r="30" spans="2:8" ht="12.75">
      <c r="B30" s="60" t="s">
        <v>202</v>
      </c>
      <c r="E30" s="76"/>
      <c r="F30" s="76">
        <f>+H30-478</f>
        <v>0</v>
      </c>
      <c r="G30" s="77"/>
      <c r="H30" s="76">
        <v>478</v>
      </c>
    </row>
    <row r="31" spans="2:8" ht="12.75">
      <c r="B31" s="60" t="s">
        <v>257</v>
      </c>
      <c r="E31" s="76"/>
      <c r="F31" s="76">
        <f>+H31-9382</f>
        <v>-30</v>
      </c>
      <c r="G31" s="77"/>
      <c r="H31" s="76">
        <v>9352</v>
      </c>
    </row>
    <row r="32" spans="5:8" ht="12.75">
      <c r="E32" s="57"/>
      <c r="F32" s="78">
        <f>SUM(F28:F31)</f>
        <v>-81</v>
      </c>
      <c r="G32" s="57"/>
      <c r="H32" s="78">
        <f>SUM(H28:H31)</f>
        <v>13725</v>
      </c>
    </row>
    <row r="33" spans="5:7" ht="12.75">
      <c r="E33" s="74"/>
      <c r="F33" s="74"/>
      <c r="G33" s="75"/>
    </row>
    <row r="35" spans="1:2" ht="12.75">
      <c r="A35" s="72" t="s">
        <v>154</v>
      </c>
      <c r="B35" s="70" t="s">
        <v>47</v>
      </c>
    </row>
    <row r="36" ht="12.75">
      <c r="B36" s="60" t="s">
        <v>89</v>
      </c>
    </row>
    <row r="37" ht="12.75">
      <c r="B37" s="60" t="s">
        <v>90</v>
      </c>
    </row>
    <row r="40" spans="1:2" ht="12.75">
      <c r="A40" s="72" t="s">
        <v>155</v>
      </c>
      <c r="B40" s="70" t="s">
        <v>48</v>
      </c>
    </row>
    <row r="41" spans="1:2" ht="12.75">
      <c r="A41" s="72"/>
      <c r="B41" s="73" t="s">
        <v>239</v>
      </c>
    </row>
    <row r="42" spans="1:2" ht="12.75">
      <c r="A42" s="72"/>
      <c r="B42" s="73" t="s">
        <v>263</v>
      </c>
    </row>
    <row r="45" spans="1:2" ht="12.75">
      <c r="A45" s="72" t="s">
        <v>156</v>
      </c>
      <c r="B45" s="70" t="s">
        <v>49</v>
      </c>
    </row>
    <row r="46" ht="12.75">
      <c r="B46" s="73" t="s">
        <v>240</v>
      </c>
    </row>
    <row r="47" ht="12.75">
      <c r="B47" s="73" t="s">
        <v>241</v>
      </c>
    </row>
    <row r="48" ht="12.75">
      <c r="B48" s="73"/>
    </row>
    <row r="49" ht="12.75">
      <c r="B49" s="60" t="s">
        <v>271</v>
      </c>
    </row>
    <row r="50" ht="12.75">
      <c r="B50" s="60" t="s">
        <v>272</v>
      </c>
    </row>
    <row r="51" ht="12.75">
      <c r="B51" s="60" t="s">
        <v>273</v>
      </c>
    </row>
    <row r="52" ht="12.75">
      <c r="B52" s="73"/>
    </row>
    <row r="54" spans="1:2" ht="12.75">
      <c r="A54" s="72" t="s">
        <v>157</v>
      </c>
      <c r="B54" s="70" t="s">
        <v>50</v>
      </c>
    </row>
    <row r="55" spans="3:5" ht="12.75">
      <c r="C55" s="79"/>
      <c r="D55" s="79"/>
      <c r="E55" s="79" t="s">
        <v>242</v>
      </c>
    </row>
    <row r="56" spans="3:5" ht="12.75">
      <c r="C56" s="70"/>
      <c r="D56" s="70"/>
      <c r="E56" s="70"/>
    </row>
    <row r="57" spans="3:9" ht="12.75">
      <c r="C57" s="74"/>
      <c r="D57" s="74"/>
      <c r="E57" s="74" t="s">
        <v>135</v>
      </c>
      <c r="F57" s="74" t="s">
        <v>112</v>
      </c>
      <c r="G57" s="74" t="s">
        <v>216</v>
      </c>
      <c r="H57" s="74" t="s">
        <v>114</v>
      </c>
      <c r="I57" s="70"/>
    </row>
    <row r="58" spans="2:9" ht="12.75">
      <c r="B58" s="70" t="s">
        <v>110</v>
      </c>
      <c r="C58" s="74" t="s">
        <v>111</v>
      </c>
      <c r="D58" s="74" t="s">
        <v>51</v>
      </c>
      <c r="E58" s="74" t="s">
        <v>136</v>
      </c>
      <c r="F58" s="74" t="s">
        <v>113</v>
      </c>
      <c r="G58" s="74" t="s">
        <v>217</v>
      </c>
      <c r="H58" s="74" t="s">
        <v>115</v>
      </c>
      <c r="I58" s="70" t="s">
        <v>43</v>
      </c>
    </row>
    <row r="59" spans="3:9" ht="12.75">
      <c r="C59" s="74" t="s">
        <v>3</v>
      </c>
      <c r="D59" s="74" t="s">
        <v>3</v>
      </c>
      <c r="E59" s="74" t="s">
        <v>3</v>
      </c>
      <c r="F59" s="74" t="s">
        <v>3</v>
      </c>
      <c r="G59" s="74" t="s">
        <v>3</v>
      </c>
      <c r="H59" s="74" t="s">
        <v>3</v>
      </c>
      <c r="I59" s="74" t="s">
        <v>3</v>
      </c>
    </row>
    <row r="61" spans="2:9" ht="12.75">
      <c r="B61" s="60" t="s">
        <v>5</v>
      </c>
      <c r="C61" s="66">
        <v>94995</v>
      </c>
      <c r="D61" s="66">
        <v>2994</v>
      </c>
      <c r="E61" s="80">
        <v>0</v>
      </c>
      <c r="F61" s="66">
        <v>11882</v>
      </c>
      <c r="G61" s="66">
        <v>1823</v>
      </c>
      <c r="H61" s="66">
        <v>62</v>
      </c>
      <c r="I61" s="66">
        <f>SUM(C61:H61)</f>
        <v>111756</v>
      </c>
    </row>
    <row r="63" spans="2:9" ht="12.75">
      <c r="B63" s="60" t="s">
        <v>116</v>
      </c>
      <c r="C63" s="66">
        <v>35612</v>
      </c>
      <c r="D63" s="66">
        <v>352</v>
      </c>
      <c r="E63" s="66">
        <v>-114</v>
      </c>
      <c r="F63" s="80">
        <v>-483</v>
      </c>
      <c r="G63" s="66">
        <v>3829</v>
      </c>
      <c r="H63" s="66">
        <v>13770</v>
      </c>
      <c r="I63" s="60">
        <f>SUM(C63:H63)</f>
        <v>52966</v>
      </c>
    </row>
    <row r="65" spans="2:9" ht="12.75">
      <c r="B65" s="60" t="s">
        <v>117</v>
      </c>
      <c r="I65" s="67">
        <v>-7229</v>
      </c>
    </row>
    <row r="66" spans="3:9" ht="12.75">
      <c r="C66" s="69"/>
      <c r="D66" s="69"/>
      <c r="E66" s="69"/>
      <c r="I66" s="66"/>
    </row>
    <row r="67" spans="2:9" ht="12.75">
      <c r="B67" s="60" t="s">
        <v>118</v>
      </c>
      <c r="C67" s="69"/>
      <c r="D67" s="69"/>
      <c r="E67" s="69"/>
      <c r="I67" s="60">
        <f>+I63+I65</f>
        <v>45737</v>
      </c>
    </row>
    <row r="68" spans="3:5" ht="12.75">
      <c r="C68" s="69"/>
      <c r="D68" s="69"/>
      <c r="E68" s="69"/>
    </row>
    <row r="69" spans="2:9" ht="12.75">
      <c r="B69" s="60" t="s">
        <v>9</v>
      </c>
      <c r="C69" s="69"/>
      <c r="D69" s="69"/>
      <c r="E69" s="69"/>
      <c r="I69" s="67">
        <v>-15981</v>
      </c>
    </row>
    <row r="70" spans="3:5" ht="12.75">
      <c r="C70" s="69"/>
      <c r="D70" s="69"/>
      <c r="E70" s="69"/>
    </row>
    <row r="71" spans="2:9" ht="12.75">
      <c r="B71" s="60" t="s">
        <v>119</v>
      </c>
      <c r="C71" s="69"/>
      <c r="D71" s="69"/>
      <c r="E71" s="69"/>
      <c r="I71" s="68">
        <f>+I67+I69</f>
        <v>29756</v>
      </c>
    </row>
    <row r="72" spans="3:5" ht="12.75">
      <c r="C72" s="69"/>
      <c r="D72" s="69"/>
      <c r="E72" s="69"/>
    </row>
    <row r="73" spans="2:5" ht="12.75">
      <c r="B73" s="60" t="s">
        <v>120</v>
      </c>
      <c r="C73" s="69"/>
      <c r="D73" s="69"/>
      <c r="E73" s="69"/>
    </row>
    <row r="74" spans="2:5" ht="12.75">
      <c r="B74" s="60" t="s">
        <v>121</v>
      </c>
      <c r="C74" s="69"/>
      <c r="D74" s="69"/>
      <c r="E74" s="69"/>
    </row>
    <row r="75" spans="3:5" ht="12.75">
      <c r="C75" s="69"/>
      <c r="D75" s="69"/>
      <c r="E75" s="69"/>
    </row>
    <row r="77" spans="1:2" ht="12.75">
      <c r="A77" s="72" t="s">
        <v>158</v>
      </c>
      <c r="B77" s="70" t="s">
        <v>137</v>
      </c>
    </row>
    <row r="78" ht="12.75">
      <c r="B78" s="60" t="s">
        <v>138</v>
      </c>
    </row>
    <row r="79" ht="12.75">
      <c r="B79" s="60" t="s">
        <v>196</v>
      </c>
    </row>
    <row r="80" ht="12.75">
      <c r="B80" s="73" t="s">
        <v>91</v>
      </c>
    </row>
    <row r="83" spans="1:2" ht="12.75">
      <c r="A83" s="72" t="s">
        <v>159</v>
      </c>
      <c r="B83" s="70" t="s">
        <v>52</v>
      </c>
    </row>
    <row r="84" ht="12.75">
      <c r="B84" s="60" t="s">
        <v>243</v>
      </c>
    </row>
    <row r="87" spans="1:2" ht="12.75">
      <c r="A87" s="72" t="s">
        <v>160</v>
      </c>
      <c r="B87" s="70" t="s">
        <v>53</v>
      </c>
    </row>
    <row r="88" spans="1:2" ht="12.75">
      <c r="A88" s="72"/>
      <c r="B88" s="70"/>
    </row>
    <row r="89" spans="1:2" ht="12.75">
      <c r="A89" s="72"/>
      <c r="B89" s="118" t="s">
        <v>244</v>
      </c>
    </row>
    <row r="90" ht="12.75">
      <c r="B90" s="73"/>
    </row>
    <row r="92" spans="1:2" ht="12.75">
      <c r="A92" s="72" t="s">
        <v>161</v>
      </c>
      <c r="B92" s="70" t="s">
        <v>55</v>
      </c>
    </row>
    <row r="93" ht="12.75">
      <c r="B93" s="60" t="s">
        <v>259</v>
      </c>
    </row>
    <row r="94" ht="12.75">
      <c r="B94" s="73" t="s">
        <v>245</v>
      </c>
    </row>
    <row r="95" ht="12.75">
      <c r="B95" s="73" t="s">
        <v>246</v>
      </c>
    </row>
    <row r="97" ht="12.75">
      <c r="B97" s="73" t="s">
        <v>247</v>
      </c>
    </row>
    <row r="98" ht="12.75">
      <c r="B98" s="73" t="s">
        <v>248</v>
      </c>
    </row>
    <row r="99" ht="12.75">
      <c r="B99" s="73" t="s">
        <v>249</v>
      </c>
    </row>
    <row r="102" ht="12.75">
      <c r="A102" s="70" t="s">
        <v>212</v>
      </c>
    </row>
    <row r="103" ht="12.75">
      <c r="A103" s="70" t="s">
        <v>162</v>
      </c>
    </row>
    <row r="105" spans="1:2" ht="12.75">
      <c r="A105" s="72" t="s">
        <v>163</v>
      </c>
      <c r="B105" s="70" t="s">
        <v>56</v>
      </c>
    </row>
    <row r="106" ht="12.75">
      <c r="B106" s="60" t="s">
        <v>186</v>
      </c>
    </row>
    <row r="107" ht="12.75">
      <c r="B107" s="73" t="s">
        <v>187</v>
      </c>
    </row>
    <row r="110" spans="1:2" ht="12.75">
      <c r="A110" s="72" t="s">
        <v>164</v>
      </c>
      <c r="B110" s="70" t="s">
        <v>204</v>
      </c>
    </row>
    <row r="111" ht="12.75">
      <c r="B111" s="60" t="s">
        <v>250</v>
      </c>
    </row>
    <row r="112" ht="12.75">
      <c r="B112" s="73" t="s">
        <v>251</v>
      </c>
    </row>
    <row r="115" spans="1:2" ht="12.75">
      <c r="A115" s="72" t="s">
        <v>166</v>
      </c>
      <c r="B115" s="70" t="s">
        <v>57</v>
      </c>
    </row>
    <row r="116" ht="12.75">
      <c r="B116" s="60" t="s">
        <v>145</v>
      </c>
    </row>
    <row r="117" ht="12.75">
      <c r="B117" s="60" t="s">
        <v>218</v>
      </c>
    </row>
    <row r="120" spans="1:2" ht="12.75">
      <c r="A120" s="72" t="s">
        <v>167</v>
      </c>
      <c r="B120" s="70" t="s">
        <v>58</v>
      </c>
    </row>
    <row r="121" ht="12.75">
      <c r="B121" s="60" t="s">
        <v>59</v>
      </c>
    </row>
    <row r="124" spans="1:2" ht="12.75">
      <c r="A124" s="72" t="s">
        <v>168</v>
      </c>
      <c r="B124" s="70" t="s">
        <v>11</v>
      </c>
    </row>
    <row r="125" ht="12.75">
      <c r="B125" s="60" t="s">
        <v>60</v>
      </c>
    </row>
    <row r="126" spans="4:8" ht="12.75">
      <c r="D126" s="69"/>
      <c r="E126" s="75"/>
      <c r="F126" s="74" t="s">
        <v>122</v>
      </c>
      <c r="G126" s="74"/>
      <c r="H126" s="74" t="s">
        <v>238</v>
      </c>
    </row>
    <row r="127" spans="4:8" ht="12.75">
      <c r="D127" s="69"/>
      <c r="E127" s="75"/>
      <c r="F127" s="108" t="s">
        <v>237</v>
      </c>
      <c r="G127" s="74"/>
      <c r="H127" s="108" t="s">
        <v>237</v>
      </c>
    </row>
    <row r="128" spans="4:5" ht="12.75">
      <c r="D128" s="69"/>
      <c r="E128" s="69"/>
    </row>
    <row r="129" spans="2:8" ht="12.75">
      <c r="B129" s="60" t="s">
        <v>61</v>
      </c>
      <c r="D129" s="69"/>
      <c r="E129" s="69"/>
      <c r="F129" s="60">
        <f>+H129-794</f>
        <v>2895</v>
      </c>
      <c r="H129" s="60">
        <v>3689</v>
      </c>
    </row>
    <row r="130" spans="2:8" ht="12.75">
      <c r="B130" s="60" t="s">
        <v>62</v>
      </c>
      <c r="D130" s="69"/>
      <c r="E130" s="69"/>
      <c r="F130" s="60">
        <f>+H130-1185</f>
        <v>894</v>
      </c>
      <c r="H130" s="60">
        <v>2079</v>
      </c>
    </row>
    <row r="131" spans="4:8" ht="12.75">
      <c r="D131" s="69"/>
      <c r="E131" s="69"/>
      <c r="F131" s="68">
        <f>SUM(F129:F130)</f>
        <v>3789</v>
      </c>
      <c r="G131" s="69"/>
      <c r="H131" s="68">
        <f>SUM(H129:H130)</f>
        <v>5768</v>
      </c>
    </row>
    <row r="132" ht="12.75">
      <c r="G132" s="69"/>
    </row>
    <row r="133" ht="12.75">
      <c r="B133" s="60" t="s">
        <v>264</v>
      </c>
    </row>
    <row r="134" ht="12.75">
      <c r="B134" s="73" t="s">
        <v>265</v>
      </c>
    </row>
    <row r="135" ht="12.75">
      <c r="B135" s="73" t="s">
        <v>266</v>
      </c>
    </row>
    <row r="137" spans="1:2" ht="12.75">
      <c r="A137" s="72" t="s">
        <v>169</v>
      </c>
      <c r="B137" s="70" t="s">
        <v>165</v>
      </c>
    </row>
    <row r="138" ht="12.75">
      <c r="B138" s="60" t="s">
        <v>260</v>
      </c>
    </row>
    <row r="139" ht="12.75">
      <c r="B139" s="73" t="s">
        <v>184</v>
      </c>
    </row>
    <row r="142" spans="1:2" ht="12.75">
      <c r="A142" s="72" t="s">
        <v>170</v>
      </c>
      <c r="B142" s="70" t="s">
        <v>63</v>
      </c>
    </row>
    <row r="143" spans="2:7" ht="12.75">
      <c r="B143" s="81" t="s">
        <v>64</v>
      </c>
      <c r="C143" s="81"/>
      <c r="D143" s="81"/>
      <c r="E143" s="82"/>
      <c r="F143" s="81"/>
      <c r="G143" s="81"/>
    </row>
    <row r="144" spans="2:8" ht="12.75">
      <c r="B144" s="81"/>
      <c r="C144" s="81"/>
      <c r="D144" s="81"/>
      <c r="E144" s="75"/>
      <c r="F144" s="74" t="s">
        <v>122</v>
      </c>
      <c r="G144" s="75"/>
      <c r="H144" s="74" t="s">
        <v>238</v>
      </c>
    </row>
    <row r="145" spans="2:8" ht="12.75">
      <c r="B145" s="71"/>
      <c r="C145" s="71"/>
      <c r="D145" s="83"/>
      <c r="E145" s="84"/>
      <c r="F145" s="108" t="s">
        <v>237</v>
      </c>
      <c r="G145" s="84"/>
      <c r="H145" s="108" t="s">
        <v>237</v>
      </c>
    </row>
    <row r="146" spans="2:8" ht="12.75">
      <c r="B146" s="71"/>
      <c r="C146" s="71"/>
      <c r="D146" s="70"/>
      <c r="E146" s="84"/>
      <c r="F146" s="85" t="s">
        <v>3</v>
      </c>
      <c r="G146" s="84"/>
      <c r="H146" s="85" t="s">
        <v>3</v>
      </c>
    </row>
    <row r="147" spans="2:8" ht="12.75">
      <c r="B147" s="71"/>
      <c r="C147" s="71"/>
      <c r="D147" s="71"/>
      <c r="E147" s="57"/>
      <c r="F147" s="86"/>
      <c r="G147" s="57"/>
      <c r="H147" s="86"/>
    </row>
    <row r="148" spans="2:8" ht="13.5" thickBot="1">
      <c r="B148" s="71" t="s">
        <v>65</v>
      </c>
      <c r="C148" s="71"/>
      <c r="D148" s="71"/>
      <c r="E148" s="47"/>
      <c r="F148" s="87">
        <v>37</v>
      </c>
      <c r="G148" s="47"/>
      <c r="H148" s="87">
        <v>3851</v>
      </c>
    </row>
    <row r="149" spans="2:8" ht="13.5" thickBot="1">
      <c r="B149" s="88" t="s">
        <v>66</v>
      </c>
      <c r="C149" s="81"/>
      <c r="D149" s="81"/>
      <c r="E149" s="89"/>
      <c r="F149" s="90">
        <f>+H149-34253</f>
        <v>222</v>
      </c>
      <c r="G149" s="89"/>
      <c r="H149" s="90">
        <v>34475</v>
      </c>
    </row>
    <row r="150" spans="2:8" ht="13.5" thickBot="1">
      <c r="B150" s="88" t="s">
        <v>258</v>
      </c>
      <c r="C150" s="81"/>
      <c r="D150" s="81"/>
      <c r="E150" s="91"/>
      <c r="F150" s="92">
        <f>+H150-9382</f>
        <v>-30</v>
      </c>
      <c r="G150" s="45"/>
      <c r="H150" s="92">
        <v>9352</v>
      </c>
    </row>
    <row r="151" spans="2:8" ht="12.75">
      <c r="B151" s="81"/>
      <c r="C151" s="81"/>
      <c r="D151" s="81"/>
      <c r="E151" s="93"/>
      <c r="F151" s="81"/>
      <c r="G151" s="54"/>
      <c r="H151" s="81"/>
    </row>
    <row r="152" spans="2:7" ht="12.75">
      <c r="B152" s="81"/>
      <c r="C152" s="81"/>
      <c r="D152" s="81"/>
      <c r="E152" s="94"/>
      <c r="F152" s="81"/>
      <c r="G152" s="54"/>
    </row>
    <row r="153" spans="2:7" ht="12.75">
      <c r="B153" s="71" t="s">
        <v>252</v>
      </c>
      <c r="C153" s="71"/>
      <c r="D153" s="71"/>
      <c r="E153" s="86"/>
      <c r="F153" s="95"/>
      <c r="G153" s="71"/>
    </row>
    <row r="154" spans="2:7" ht="12.75">
      <c r="B154" s="81"/>
      <c r="C154" s="96" t="s">
        <v>67</v>
      </c>
      <c r="D154" s="96"/>
      <c r="E154" s="96" t="s">
        <v>68</v>
      </c>
      <c r="F154" s="94"/>
      <c r="G154" s="96" t="s">
        <v>69</v>
      </c>
    </row>
    <row r="155" spans="2:7" ht="12.75">
      <c r="B155" s="81"/>
      <c r="C155" s="96" t="s">
        <v>70</v>
      </c>
      <c r="D155" s="96"/>
      <c r="E155" s="96" t="s">
        <v>71</v>
      </c>
      <c r="F155" s="94"/>
      <c r="G155" s="96" t="s">
        <v>71</v>
      </c>
    </row>
    <row r="156" spans="2:7" ht="12.75">
      <c r="B156" s="71"/>
      <c r="C156" s="74" t="s">
        <v>3</v>
      </c>
      <c r="D156" s="71"/>
      <c r="E156" s="74" t="s">
        <v>3</v>
      </c>
      <c r="F156" s="81"/>
      <c r="G156" s="74" t="s">
        <v>3</v>
      </c>
    </row>
    <row r="157" spans="2:7" ht="12.75">
      <c r="B157" s="71" t="s">
        <v>72</v>
      </c>
      <c r="C157" s="71"/>
      <c r="D157" s="71"/>
      <c r="E157" s="86"/>
      <c r="F157" s="81"/>
      <c r="G157" s="97"/>
    </row>
    <row r="158" spans="2:7" ht="12.75">
      <c r="B158" s="71" t="s">
        <v>73</v>
      </c>
      <c r="C158" s="97">
        <v>339882</v>
      </c>
      <c r="D158" s="71"/>
      <c r="E158" s="98">
        <v>271581</v>
      </c>
      <c r="F158" s="81"/>
      <c r="G158" s="51">
        <v>134652</v>
      </c>
    </row>
    <row r="159" spans="2:7" ht="12.75">
      <c r="B159" s="81" t="s">
        <v>74</v>
      </c>
      <c r="C159" s="99">
        <v>64192</v>
      </c>
      <c r="D159" s="71"/>
      <c r="E159" s="100">
        <v>51590</v>
      </c>
      <c r="F159" s="81"/>
      <c r="G159" s="99">
        <v>88337</v>
      </c>
    </row>
    <row r="160" spans="2:7" ht="13.5" thickBot="1">
      <c r="B160" s="81" t="s">
        <v>75</v>
      </c>
      <c r="C160" s="101">
        <f>C158+C159</f>
        <v>404074</v>
      </c>
      <c r="D160" s="71"/>
      <c r="E160" s="102">
        <f>E158+E159</f>
        <v>323171</v>
      </c>
      <c r="F160" s="81"/>
      <c r="G160" s="101">
        <f>G158+G159</f>
        <v>222989</v>
      </c>
    </row>
    <row r="161" spans="2:7" ht="12.75">
      <c r="B161" s="81"/>
      <c r="C161" s="103"/>
      <c r="D161" s="71"/>
      <c r="E161" s="104"/>
      <c r="F161" s="81"/>
      <c r="G161" s="103"/>
    </row>
    <row r="163" spans="1:2" ht="12.75">
      <c r="A163" s="72" t="s">
        <v>171</v>
      </c>
      <c r="B163" s="70" t="s">
        <v>76</v>
      </c>
    </row>
    <row r="164" ht="12.75">
      <c r="B164" s="73" t="s">
        <v>213</v>
      </c>
    </row>
    <row r="165" ht="12.75">
      <c r="B165" s="73" t="s">
        <v>214</v>
      </c>
    </row>
    <row r="167" ht="12.75">
      <c r="B167" s="60" t="s">
        <v>268</v>
      </c>
    </row>
    <row r="168" ht="12.75">
      <c r="B168" s="73" t="s">
        <v>269</v>
      </c>
    </row>
    <row r="169" ht="12.75">
      <c r="B169" s="73"/>
    </row>
    <row r="171" spans="1:7" ht="12.75">
      <c r="A171" s="72" t="s">
        <v>172</v>
      </c>
      <c r="B171" s="70" t="s">
        <v>77</v>
      </c>
      <c r="C171" s="71"/>
      <c r="D171" s="71"/>
      <c r="E171" s="86"/>
      <c r="F171" s="81"/>
      <c r="G171" s="71"/>
    </row>
    <row r="172" spans="1:7" ht="12.75">
      <c r="A172" s="81"/>
      <c r="B172" s="81" t="s">
        <v>253</v>
      </c>
      <c r="C172" s="71"/>
      <c r="D172" s="71"/>
      <c r="E172" s="86"/>
      <c r="F172" s="81"/>
      <c r="G172" s="71"/>
    </row>
    <row r="173" spans="1:7" ht="12.75">
      <c r="A173" s="71"/>
      <c r="B173" s="71"/>
      <c r="C173" s="71"/>
      <c r="D173" s="71"/>
      <c r="E173" s="74"/>
      <c r="F173" s="83"/>
      <c r="G173" s="85" t="s">
        <v>3</v>
      </c>
    </row>
    <row r="174" spans="1:7" ht="12.75">
      <c r="A174" s="71"/>
      <c r="B174" s="71" t="s">
        <v>177</v>
      </c>
      <c r="C174" s="71"/>
      <c r="D174" s="71"/>
      <c r="E174" s="86"/>
      <c r="F174" s="81"/>
      <c r="G174" s="71"/>
    </row>
    <row r="175" spans="1:7" ht="12.75">
      <c r="A175" s="71"/>
      <c r="B175" s="71" t="s">
        <v>176</v>
      </c>
      <c r="C175" s="71"/>
      <c r="D175" s="71"/>
      <c r="E175" s="56"/>
      <c r="F175" s="81"/>
      <c r="G175" s="51">
        <v>81954</v>
      </c>
    </row>
    <row r="176" spans="1:7" ht="12.75">
      <c r="A176" s="71"/>
      <c r="B176" s="71" t="s">
        <v>178</v>
      </c>
      <c r="C176" s="71"/>
      <c r="D176" s="71"/>
      <c r="E176" s="56"/>
      <c r="F176" s="81"/>
      <c r="G176" s="51">
        <v>63325</v>
      </c>
    </row>
    <row r="177" spans="1:7" ht="12.75">
      <c r="A177" s="81"/>
      <c r="B177" s="71" t="s">
        <v>179</v>
      </c>
      <c r="C177" s="81"/>
      <c r="D177" s="81"/>
      <c r="E177" s="93"/>
      <c r="F177" s="81"/>
      <c r="G177" s="103"/>
    </row>
    <row r="178" spans="1:7" ht="12.75">
      <c r="A178" s="81"/>
      <c r="B178" s="71" t="s">
        <v>176</v>
      </c>
      <c r="C178" s="81"/>
      <c r="D178" s="81"/>
      <c r="E178" s="93"/>
      <c r="F178" s="81"/>
      <c r="G178" s="103">
        <v>23248</v>
      </c>
    </row>
    <row r="179" spans="1:7" ht="12.75">
      <c r="A179" s="81"/>
      <c r="B179" s="71" t="s">
        <v>178</v>
      </c>
      <c r="C179" s="81"/>
      <c r="D179" s="81"/>
      <c r="E179" s="93"/>
      <c r="F179" s="81"/>
      <c r="G179" s="103">
        <v>100000</v>
      </c>
    </row>
    <row r="180" spans="1:7" ht="12.75">
      <c r="A180" s="81"/>
      <c r="B180" s="71"/>
      <c r="C180" s="81"/>
      <c r="D180" s="81"/>
      <c r="E180" s="93"/>
      <c r="F180" s="81"/>
      <c r="G180" s="99"/>
    </row>
    <row r="181" spans="1:7" ht="13.5" thickBot="1">
      <c r="A181" s="81"/>
      <c r="B181" s="81" t="s">
        <v>78</v>
      </c>
      <c r="C181" s="81"/>
      <c r="D181" s="81"/>
      <c r="E181" s="93"/>
      <c r="F181" s="81"/>
      <c r="G181" s="105">
        <f>SUM(G175:G180)</f>
        <v>268527</v>
      </c>
    </row>
    <row r="182" spans="1:7" ht="13.5" thickTop="1">
      <c r="A182" s="81"/>
      <c r="B182" s="81"/>
      <c r="C182" s="81"/>
      <c r="D182" s="81"/>
      <c r="E182" s="93"/>
      <c r="F182" s="81"/>
      <c r="G182" s="103"/>
    </row>
    <row r="183" ht="12.75">
      <c r="B183" s="71" t="s">
        <v>92</v>
      </c>
    </row>
    <row r="186" spans="1:2" ht="12.75">
      <c r="A186" s="72" t="s">
        <v>173</v>
      </c>
      <c r="B186" s="70" t="s">
        <v>79</v>
      </c>
    </row>
    <row r="187" ht="12.75">
      <c r="B187" s="60" t="s">
        <v>80</v>
      </c>
    </row>
    <row r="190" spans="1:2" ht="12.75">
      <c r="A190" s="106" t="s">
        <v>174</v>
      </c>
      <c r="B190" s="83" t="s">
        <v>81</v>
      </c>
    </row>
    <row r="191" spans="1:2" ht="12.75">
      <c r="A191" s="71"/>
      <c r="B191" s="71" t="s">
        <v>82</v>
      </c>
    </row>
    <row r="194" spans="1:2" ht="12.75">
      <c r="A194" s="72" t="s">
        <v>175</v>
      </c>
      <c r="B194" s="70" t="s">
        <v>132</v>
      </c>
    </row>
    <row r="195" spans="1:2" ht="12.75">
      <c r="A195" s="72"/>
      <c r="B195" s="71" t="s">
        <v>207</v>
      </c>
    </row>
    <row r="198" spans="1:2" ht="12.75">
      <c r="A198" s="72" t="s">
        <v>181</v>
      </c>
      <c r="B198" s="70" t="s">
        <v>83</v>
      </c>
    </row>
    <row r="199" spans="4:9" ht="12.75">
      <c r="D199" s="70" t="s">
        <v>93</v>
      </c>
      <c r="E199" s="70"/>
      <c r="G199" s="70" t="s">
        <v>255</v>
      </c>
      <c r="H199" s="70"/>
      <c r="I199" s="70"/>
    </row>
    <row r="200" spans="4:8" ht="12.75">
      <c r="D200" s="108" t="s">
        <v>237</v>
      </c>
      <c r="E200" s="108" t="s">
        <v>254</v>
      </c>
      <c r="G200" s="108" t="s">
        <v>237</v>
      </c>
      <c r="H200" s="108" t="s">
        <v>254</v>
      </c>
    </row>
    <row r="202" spans="2:8" ht="12.75">
      <c r="B202" s="60" t="s">
        <v>199</v>
      </c>
      <c r="D202" s="67">
        <f>+income!B33</f>
        <v>4038</v>
      </c>
      <c r="E202" s="67">
        <f>+income!D33</f>
        <v>2602</v>
      </c>
      <c r="F202" s="67"/>
      <c r="G202" s="67">
        <f>+income!F33</f>
        <v>22825</v>
      </c>
      <c r="H202" s="67">
        <f>+income!H33</f>
        <v>6141</v>
      </c>
    </row>
    <row r="203" spans="4:8" ht="12.75">
      <c r="D203" s="67"/>
      <c r="E203" s="67"/>
      <c r="F203" s="67"/>
      <c r="G203" s="67"/>
      <c r="H203" s="67"/>
    </row>
    <row r="204" spans="2:8" ht="12.75">
      <c r="B204" s="60" t="s">
        <v>94</v>
      </c>
      <c r="D204" s="67">
        <v>320343</v>
      </c>
      <c r="E204" s="67">
        <v>317136</v>
      </c>
      <c r="F204" s="67"/>
      <c r="G204" s="67">
        <v>320343</v>
      </c>
      <c r="H204" s="67">
        <v>312860</v>
      </c>
    </row>
    <row r="206" spans="2:8" ht="12.75">
      <c r="B206" s="60" t="s">
        <v>200</v>
      </c>
      <c r="D206" s="109">
        <f>+D202/D204*100</f>
        <v>1.260523875970444</v>
      </c>
      <c r="E206" s="109">
        <f>+E202/E204*100</f>
        <v>0.8204681903032137</v>
      </c>
      <c r="F206" s="67"/>
      <c r="G206" s="109">
        <f>+G202/G204*100</f>
        <v>7.1251752028294675</v>
      </c>
      <c r="H206" s="109">
        <f>+H202/H204*100</f>
        <v>1.9628587866777472</v>
      </c>
    </row>
    <row r="208" ht="12.75">
      <c r="B208" s="60" t="s">
        <v>188</v>
      </c>
    </row>
    <row r="209" ht="12.75">
      <c r="B209" s="60" t="s">
        <v>182</v>
      </c>
    </row>
    <row r="216" ht="12.75">
      <c r="A216" s="70" t="s">
        <v>84</v>
      </c>
    </row>
    <row r="217" ht="12.75">
      <c r="A217" s="71"/>
    </row>
    <row r="218" ht="12.75">
      <c r="A218" s="71"/>
    </row>
    <row r="219" ht="12.75">
      <c r="A219" s="71"/>
    </row>
    <row r="220" ht="12.75">
      <c r="A220" s="70"/>
    </row>
    <row r="221" ht="12.75">
      <c r="A221" s="70" t="s">
        <v>85</v>
      </c>
    </row>
    <row r="222" ht="12.75">
      <c r="A222" s="70" t="s">
        <v>205</v>
      </c>
    </row>
    <row r="223" ht="12.75">
      <c r="A223" s="70" t="s">
        <v>206</v>
      </c>
    </row>
    <row r="224" ht="12.75">
      <c r="A224" s="71"/>
    </row>
    <row r="225" ht="12.75">
      <c r="A225" s="71"/>
    </row>
    <row r="226" ht="12.75">
      <c r="A226" s="70" t="s">
        <v>86</v>
      </c>
    </row>
    <row r="227" ht="12.75">
      <c r="A227" s="107" t="s">
        <v>267</v>
      </c>
    </row>
  </sheetData>
  <printOptions/>
  <pageMargins left="0.75" right="0.75" top="0.57" bottom="0.58" header="0.5" footer="0.5"/>
  <pageSetup fitToHeight="1" fitToWidth="1" horizontalDpi="180" verticalDpi="180" orientation="portrait" paperSize="39" scale="66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Bolton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Bolton Berhad</dc:creator>
  <cp:keywords/>
  <dc:description/>
  <cp:lastModifiedBy>BOLTON BHD</cp:lastModifiedBy>
  <cp:lastPrinted>2004-11-22T02:18:48Z</cp:lastPrinted>
  <dcterms:created xsi:type="dcterms:W3CDTF">2002-10-29T06:52:49Z</dcterms:created>
  <dcterms:modified xsi:type="dcterms:W3CDTF">2004-11-25T06:51:03Z</dcterms:modified>
  <cp:category/>
  <cp:version/>
  <cp:contentType/>
  <cp:contentStatus/>
</cp:coreProperties>
</file>