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'bsheet'!$A$1:$E$67</definedName>
    <definedName name="_xlnm.Print_Area" localSheetId="3">'cashflow'!$A$1:$D$55</definedName>
    <definedName name="_xlnm.Print_Area" localSheetId="2">'equity'!$A$1:$L$56</definedName>
    <definedName name="_xlnm.Print_Area" localSheetId="0">'income'!$A$1:$H$43</definedName>
    <definedName name="_xlnm.Print_Area" localSheetId="4">'notes'!$A$157:$I$238</definedName>
  </definedNames>
  <calcPr fullCalcOnLoad="1"/>
</workbook>
</file>

<file path=xl/sharedStrings.xml><?xml version="1.0" encoding="utf-8"?>
<sst xmlns="http://schemas.openxmlformats.org/spreadsheetml/2006/main" count="348" uniqueCount="284">
  <si>
    <t>BOLTON BERHAD</t>
  </si>
  <si>
    <t>(Company No. 5572-H)</t>
  </si>
  <si>
    <t>(Incorporated in Malaysia)</t>
  </si>
  <si>
    <t>RM'000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</si>
  <si>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</si>
  <si>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</si>
  <si>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</si>
  <si>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</si>
  <si>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</si>
  <si>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</si>
  <si>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</si>
  <si>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</si>
  <si>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</si>
  <si>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</si>
  <si>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</si>
  <si>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</si>
  <si>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</si>
  <si>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</si>
  <si>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</si>
  <si>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</si>
  <si>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</si>
  <si>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 xml:space="preserve">         Taxation</t>
  </si>
  <si>
    <t>Share Capital</t>
  </si>
  <si>
    <t>Reserves</t>
  </si>
  <si>
    <t>Shareholders' Fund</t>
  </si>
  <si>
    <t>ended</t>
  </si>
  <si>
    <t>Adjustment for non-cash flow :-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</si>
  <si>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</si>
  <si>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</si>
  <si>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</si>
  <si>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</si>
  <si>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</si>
  <si>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</si>
  <si>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</si>
  <si>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</si>
  <si>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</si>
  <si>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</si>
  <si>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</si>
  <si>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</si>
  <si>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</si>
  <si>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</si>
  <si>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</si>
  <si>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</si>
  <si>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</si>
  <si>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</si>
  <si>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</si>
  <si>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</si>
  <si>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</si>
  <si>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Changes in estimates</t>
  </si>
  <si>
    <t>Debt and Equity Securities</t>
  </si>
  <si>
    <t>Dividends Paid</t>
  </si>
  <si>
    <t>Segmental Reporting</t>
  </si>
  <si>
    <t>Hotel</t>
  </si>
  <si>
    <t>Subsequent Events</t>
  </si>
  <si>
    <t>Changes in the Composition of the Group</t>
  </si>
  <si>
    <t>Goodwill on consolidation</t>
  </si>
  <si>
    <t>Changes in contingent liabilities and contingent assets</t>
  </si>
  <si>
    <t>Review of Performance</t>
  </si>
  <si>
    <t>Current Year Prospects</t>
  </si>
  <si>
    <t>Profit Forecast/Profit Guarantee</t>
  </si>
  <si>
    <t>Not applicable.</t>
  </si>
  <si>
    <t>Taxation comprises the following :-</t>
  </si>
  <si>
    <t>Current taxation</t>
  </si>
  <si>
    <t>Associated and joint venture companies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</si>
  <si>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</si>
  <si>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</si>
  <si>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</si>
  <si>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</si>
  <si>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 xml:space="preserve">        Total gain on disposal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</si>
  <si>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</si>
  <si>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</si>
  <si>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</si>
  <si>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</si>
  <si>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</si>
  <si>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</si>
  <si>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</si>
  <si>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</si>
  <si>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</si>
  <si>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Corporate Developments</t>
  </si>
  <si>
    <t>Group borrowings</t>
  </si>
  <si>
    <t>Total Group borrowings</t>
  </si>
  <si>
    <t>Off Balance Sheet Financial Instruments</t>
  </si>
  <si>
    <t>There has been no financial instruments with off balance sheet risks as at the date of this report.</t>
  </si>
  <si>
    <t>Material Litigation</t>
  </si>
  <si>
    <t>There has been no material litigation pending as at the date of this report.</t>
  </si>
  <si>
    <t>Earnings per share</t>
  </si>
  <si>
    <t>BY ORDER OF THE BOARD</t>
  </si>
  <si>
    <t>LIM SENG YON</t>
  </si>
  <si>
    <t>Kuala Lumpur</t>
  </si>
  <si>
    <t>At 1 January 2002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</si>
  <si>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</si>
  <si>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</si>
  <si>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</si>
  <si>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</si>
  <si>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by independent professional valuers less depreciation.</t>
  </si>
  <si>
    <t>All borrowings are denominated in Ringgit Malaysia.</t>
  </si>
  <si>
    <t>Material Changes in the Quarterly Results as Compared with the Preceding Quarter</t>
  </si>
  <si>
    <t xml:space="preserve">         3 months ended</t>
  </si>
  <si>
    <t>Weighted average number of ordinary shares ('000)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</si>
  <si>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</si>
  <si>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</si>
  <si>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</si>
  <si>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</si>
  <si>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</si>
  <si>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</si>
  <si>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</si>
  <si>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</si>
  <si>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</si>
  <si>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</si>
  <si>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</si>
  <si>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</si>
  <si>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</si>
  <si>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The accounting policies and methods of computations adopted by the Group in this interim financial report are consistent</t>
  </si>
  <si>
    <t>not qualified.</t>
  </si>
  <si>
    <t>Business segments</t>
  </si>
  <si>
    <t>Properties</t>
  </si>
  <si>
    <t>Food</t>
  </si>
  <si>
    <t>Franchising</t>
  </si>
  <si>
    <t>Information</t>
  </si>
  <si>
    <t>Technology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</si>
  <si>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</si>
  <si>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</si>
  <si>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</si>
  <si>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</si>
  <si>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</si>
  <si>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</si>
  <si>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</si>
  <si>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</si>
  <si>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</si>
  <si>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</si>
  <si>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>EPS - basic (sen)</t>
  </si>
  <si>
    <t xml:space="preserve">         - Plant, property and equipments</t>
  </si>
  <si>
    <t xml:space="preserve">         Taxation paid</t>
  </si>
  <si>
    <t xml:space="preserve">         Intangible assets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</si>
  <si>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</si>
  <si>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</si>
  <si>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</si>
  <si>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</si>
  <si>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>CONDENSED CONSOLIDATED CASH FLOW STATEMENTS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</si>
  <si>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</si>
  <si>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</si>
  <si>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</si>
  <si>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and Chapter 9 part K of the Listing Requirements of the Kuala Lumpur Stock Exchange.</t>
  </si>
  <si>
    <t>Liquid</t>
  </si>
  <si>
    <t>Bulking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</si>
  <si>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</si>
  <si>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</si>
  <si>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</si>
  <si>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 xml:space="preserve">(The Condensed Consolidated Cash Flow Statements should be read in conjunction with the Annual </t>
  </si>
  <si>
    <t>31/12/2002</t>
  </si>
  <si>
    <t xml:space="preserve">         - Associated companies</t>
  </si>
  <si>
    <t>Minority interests</t>
  </si>
  <si>
    <t>Minority Interests</t>
  </si>
  <si>
    <t>Investment in Associated and Joint Venture Companies</t>
  </si>
  <si>
    <t>The directors are of the view that the business conditions will remain competitive but overall performance is expected</t>
  </si>
  <si>
    <t>for the year ended 31 December 2002)</t>
  </si>
  <si>
    <t>Financial Statements for the year ended 31 December 2002)</t>
  </si>
  <si>
    <t>At 1 January 2003</t>
  </si>
  <si>
    <t>BOLTON BERHAD (5572-H)</t>
  </si>
  <si>
    <t>Explanatory Notes</t>
  </si>
  <si>
    <t>A1.</t>
  </si>
  <si>
    <t>with those adopted in the most recent annual audited financial statements for the year ended 31 December 2002.</t>
  </si>
  <si>
    <t>The audit report of the Group's most recent annual audited financial statements for the year ended 31 December 2002 was</t>
  </si>
  <si>
    <t>A2.</t>
  </si>
  <si>
    <t>Audit Qualification</t>
  </si>
  <si>
    <t>A3.</t>
  </si>
  <si>
    <t>A4.</t>
  </si>
  <si>
    <t>A5.</t>
  </si>
  <si>
    <t>A6.</t>
  </si>
  <si>
    <t>A7.</t>
  </si>
  <si>
    <t>A8.</t>
  </si>
  <si>
    <t>A9.</t>
  </si>
  <si>
    <t>audited statements for the year ended 31 December 2002. The carrying value is based on a valuation carried out in 1983</t>
  </si>
  <si>
    <t>A10.</t>
  </si>
  <si>
    <t>A11.</t>
  </si>
  <si>
    <t>There were no material changes in the composition of the Group during the interim period under review.</t>
  </si>
  <si>
    <t>A12.</t>
  </si>
  <si>
    <t>ADDITIONAL INFORMATION AS REQUIRED BY APPENDIX 9B OF THE KUALA LUMPUR STOCK</t>
  </si>
  <si>
    <t>LISTING REQUIREMENTS.</t>
  </si>
  <si>
    <t>B1.</t>
  </si>
  <si>
    <t>B2.</t>
  </si>
  <si>
    <t>Sale of unquoted investments and properties</t>
  </si>
  <si>
    <t>B3.</t>
  </si>
  <si>
    <t>B4.</t>
  </si>
  <si>
    <t>B5.</t>
  </si>
  <si>
    <t>B6.</t>
  </si>
  <si>
    <t>B7.</t>
  </si>
  <si>
    <t>B8.</t>
  </si>
  <si>
    <t>B9.</t>
  </si>
  <si>
    <t>B10.</t>
  </si>
  <si>
    <t>B11.</t>
  </si>
  <si>
    <t>B12.</t>
  </si>
  <si>
    <t xml:space="preserve">     Secured</t>
  </si>
  <si>
    <t xml:space="preserve">Short term bank borrowings - </t>
  </si>
  <si>
    <t xml:space="preserve">     Unsecured</t>
  </si>
  <si>
    <t>Long term bank borrowings</t>
  </si>
  <si>
    <t>Deferred taxation arising from revaluation of</t>
  </si>
  <si>
    <t>property, plant and equipment in prior year</t>
  </si>
  <si>
    <t>B13.</t>
  </si>
  <si>
    <t>is anti-dilutive.</t>
  </si>
  <si>
    <t>Net Current Assets</t>
  </si>
  <si>
    <t>Private placement of 19,500,000 ordinary</t>
  </si>
  <si>
    <t xml:space="preserve">     shares at RM1.10 each</t>
  </si>
  <si>
    <t>Expenses on private placement</t>
  </si>
  <si>
    <t>First and final dividend of 1% less 28% paid</t>
  </si>
  <si>
    <t xml:space="preserve">    for financial year ended 31 December 2001</t>
  </si>
  <si>
    <t xml:space="preserve">    for financial year ended 31 December 2002</t>
  </si>
  <si>
    <t>Private placement of 9,622,000 ordinary</t>
  </si>
  <si>
    <t xml:space="preserve">     shares at RM1.00 each</t>
  </si>
  <si>
    <t xml:space="preserve">        - Dividends paid</t>
  </si>
  <si>
    <t xml:space="preserve">        - Share capital issued</t>
  </si>
  <si>
    <t>In respect of prior years</t>
  </si>
  <si>
    <t>Unaudited interim report for the quarter ended 30 September 2003</t>
  </si>
  <si>
    <t>Gain on disposal of quoted investments</t>
  </si>
  <si>
    <t xml:space="preserve">         - Net cash paid on acquisition of subsidiary company</t>
  </si>
  <si>
    <t>other than the sale of land and buildings in the normal course of business as property developers.</t>
  </si>
  <si>
    <t>(a ) The Company and Noble Midah Sdn Bhd, a wholly owned subsidiary of the Company, had on 12 August 2003 entered</t>
  </si>
  <si>
    <t xml:space="preserve">      into a conditional Share Sale Agreement with Symphony House Bhd ("SHB") for the disposal of the entire equity interest</t>
  </si>
  <si>
    <t xml:space="preserve">      in Global Innovative Management Partners-ACT Sdn Bhd ("Global Impact") for a total sale consideration of RM200 million</t>
  </si>
  <si>
    <t xml:space="preserve">      to be satisfied by a cash consideration of RM35 million and the issuance of 120,000,000 new ordinary shares of RM0.10</t>
  </si>
  <si>
    <t xml:space="preserve">      each in SHB at an issue price of RM1.375 per SHB share.</t>
  </si>
  <si>
    <t xml:space="preserve">      basis and on an entitlement date to be determined and announced later.</t>
  </si>
  <si>
    <t>(b) The Company had on 3 November 2003 entered into a conditional Share Sale Agreement with Keretapi Tanah Melayu</t>
  </si>
  <si>
    <t xml:space="preserve">     Berhad ("KTMB") for the acquisition of the entire equity interest in KTMB (Bukit Tunku) Sdn Bhd ("BTSB") for a total cash</t>
  </si>
  <si>
    <t xml:space="preserve">     consideration of RM2 million. </t>
  </si>
  <si>
    <t>RM2,463,000 since the last annual balance sheet date. Corporate guarantees given to financial institutions for facilities</t>
  </si>
  <si>
    <t xml:space="preserve">      The Company also proposed to distribute up to 32 million SHB shares to the entitled shareholders of the Company on a</t>
  </si>
  <si>
    <t>FOR THE YEAR ENDED 31 DECEMBER 2003</t>
  </si>
  <si>
    <t>31/12/2003</t>
  </si>
  <si>
    <t xml:space="preserve">           12 months ended</t>
  </si>
  <si>
    <t xml:space="preserve">         12 months ended</t>
  </si>
  <si>
    <t>AS AT 31 DECEMBER 2003</t>
  </si>
  <si>
    <t>Net profit for the year</t>
  </si>
  <si>
    <t>At 31 December 2003</t>
  </si>
  <si>
    <t>At 31 December 2002</t>
  </si>
  <si>
    <t>FOR THE TWELVE MONTHS 31 DECEMBER 2003</t>
  </si>
  <si>
    <t>12 months</t>
  </si>
  <si>
    <t>Cash and Cash Equivalents at end of year</t>
  </si>
  <si>
    <t>12 months ended</t>
  </si>
  <si>
    <t>During the current financial quarter, the Company repurchased 5,000 of its issued shares of RM1 each from the open market at an</t>
  </si>
  <si>
    <t>average price of RM0.95 per share. The shares repurchased were retained as treasury shares.</t>
  </si>
  <si>
    <t>No dividends were paid in the quarter ended 31 December 2003.</t>
  </si>
  <si>
    <t>12 months ended 31/12/2003</t>
  </si>
  <si>
    <t>There is no material subsequent events since 31 December 2003.</t>
  </si>
  <si>
    <t>(b) Investments in quoted securities as at 31 December 2003 are as follows :-</t>
  </si>
  <si>
    <t>Particulars of the Group's borrowings as at 31 December 2003 are as follows :-</t>
  </si>
  <si>
    <t>There is no sale of unquoted investments other than those disclosed under note B8. There is no sale of properties</t>
  </si>
  <si>
    <t>Prior year adjustments - change of accounting</t>
  </si>
  <si>
    <t xml:space="preserve">    policy on deferred taxation</t>
  </si>
  <si>
    <t>Transfer within reserves on realisation</t>
  </si>
  <si>
    <t>Currency translation differences</t>
  </si>
  <si>
    <t>Write back of provision for diminution in value of quoted investments</t>
  </si>
  <si>
    <t>(Loss)/Profit before tax</t>
  </si>
  <si>
    <t>(Loss)/Profit after tax</t>
  </si>
  <si>
    <t>Net (loss)/profit for the year</t>
  </si>
  <si>
    <t>Concept development written off</t>
  </si>
  <si>
    <t>Goodwill written off</t>
  </si>
  <si>
    <t>Indemnities given to third parties in respect of bank guarantees for the Group have increased to RM3,887,000 from</t>
  </si>
  <si>
    <t>of subsidiary companies in the current quarter.</t>
  </si>
  <si>
    <t>Provision for diminution in value of subsidiary companies</t>
  </si>
  <si>
    <t>Less : 832,000 treasury shares, at cost</t>
  </si>
  <si>
    <t>The results of the current quarter is lower than the preceding quarter mainly due to provision for diminution in value</t>
  </si>
  <si>
    <t xml:space="preserve">The effective tax rate of the Group is higher than the statutory tax rate principally due to provision for diminution in value </t>
  </si>
  <si>
    <t>of subsidiary companies not deductible for tax purposes.</t>
  </si>
  <si>
    <t>granted to an associated company amounted to RM72.4 million as at 31 December 2003.</t>
  </si>
  <si>
    <t xml:space="preserve">      The above proposal has received approval from Securities Commission on 23 December 2003 and shareholders of the</t>
  </si>
  <si>
    <t xml:space="preserve">      Company on 17 February 2004.</t>
  </si>
  <si>
    <t xml:space="preserve">     The above proposal has received approval from the shareholders of the Company on 17 February 2004.</t>
  </si>
  <si>
    <t xml:space="preserve">      The above distribution has received approval from the Securities Commission on 23 December 2003.</t>
  </si>
  <si>
    <t>(a) The Board is pleased to recommend a final dividend of 1.0 sen less 28% tax for the year ended 31 December 2003</t>
  </si>
  <si>
    <t xml:space="preserve">     (2002 : 1.0 sen per share less 28% tax) to be paid on a date to be announced later.</t>
  </si>
  <si>
    <t xml:space="preserve">(b) The annual gross dividend per share for the year ended 31 December 2003 would be 1.0 sen per share less 28% </t>
  </si>
  <si>
    <t xml:space="preserve">     tax (2002 : 1.0 sen per share less 28% tax).</t>
  </si>
  <si>
    <t>Net (loss)/profit for the period (RM'000)</t>
  </si>
  <si>
    <t>The directors are of the view that the results reflect the current refocusing on core business activities and streamlining</t>
  </si>
  <si>
    <t>of certain divisions within the Group.</t>
  </si>
  <si>
    <t>to improve.</t>
  </si>
  <si>
    <t>Net (Loss)/Profit before tax</t>
  </si>
  <si>
    <t>Basic (loss)/earnings per share (sen)</t>
  </si>
  <si>
    <t>The fully diluted loss per share for the current period is not presented as the effect of the conversion of warrants</t>
  </si>
  <si>
    <t>26 February 2004</t>
  </si>
  <si>
    <t>Operating (loss)/profit before changes in working capital</t>
  </si>
  <si>
    <t>KOAY BENG HOCK</t>
  </si>
  <si>
    <t>Secretaries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</si>
</sst>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_);_(* \(#,##0.0\);_(* &quot;-&quot;??_);_(@_)"/>
    <numFmt numFmtId="166" formatCode="_(* #,##0_);_(* \(#,##0\);_(* &quot;-&quot;??_);_(@_)"/>
    <numFmt numFmtId="167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64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1" xfId="15" applyNumberFormat="1" applyFont="1" applyBorder="1" applyAlignment="1">
      <alignment horizontal="right"/>
    </xf>
    <xf numFmtId="37" fontId="0" fillId="0" borderId="2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37" fontId="0" fillId="0" borderId="3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3" fillId="0" borderId="0" xfId="0" applyFont="1" applyFill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0" fillId="0" borderId="0" xfId="17" applyFont="1" applyBorder="1" applyAlignment="1">
      <alignment/>
    </xf>
    <xf numFmtId="3" fontId="0" fillId="0" borderId="0" xfId="17" applyFont="1" applyAlignment="1">
      <alignment horizontal="center"/>
    </xf>
    <xf numFmtId="3" fontId="1" fillId="0" borderId="0" xfId="17" applyFont="1" applyAlignment="1">
      <alignment/>
    </xf>
    <xf numFmtId="0" fontId="3" fillId="0" borderId="0" xfId="0" applyFont="1" applyAlignment="1">
      <alignment horizontal="center"/>
    </xf>
    <xf numFmtId="3" fontId="0" fillId="0" borderId="0" xfId="17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17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" xfId="17" applyNumberFormat="1" applyFont="1" applyBorder="1" applyAlignment="1">
      <alignment/>
    </xf>
    <xf numFmtId="37" fontId="0" fillId="0" borderId="1" xfId="17" applyNumberFormat="1" applyFont="1" applyBorder="1" applyAlignment="1">
      <alignment horizontal="right"/>
    </xf>
    <xf numFmtId="37" fontId="0" fillId="0" borderId="7" xfId="17" applyNumberFormat="1" applyFont="1" applyBorder="1" applyAlignment="1">
      <alignment/>
    </xf>
    <xf numFmtId="37" fontId="0" fillId="0" borderId="7" xfId="17" applyNumberFormat="1" applyFont="1" applyBorder="1" applyAlignment="1">
      <alignment horizontal="right"/>
    </xf>
    <xf numFmtId="37" fontId="0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/>
    </xf>
    <xf numFmtId="3" fontId="0" fillId="0" borderId="1" xfId="17" applyFont="1" applyBorder="1" applyAlignment="1">
      <alignment/>
    </xf>
    <xf numFmtId="3" fontId="0" fillId="0" borderId="8" xfId="17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39" fontId="0" fillId="0" borderId="9" xfId="17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9" xfId="17" applyNumberFormat="1" applyFont="1" applyBorder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0" xfId="17" applyNumberFormat="1" applyFont="1" applyBorder="1" applyAlignment="1">
      <alignment/>
    </xf>
    <xf numFmtId="39" fontId="0" fillId="0" borderId="0" xfId="17" applyNumberFormat="1" applyFont="1" applyBorder="1" applyAlignment="1">
      <alignment horizontal="right"/>
    </xf>
    <xf numFmtId="37" fontId="0" fillId="0" borderId="6" xfId="0" applyNumberFormat="1" applyFon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9" xfId="0" applyNumberFormat="1" applyBorder="1" applyAlignment="1">
      <alignment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0" fillId="0" borderId="1" xfId="15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1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15" fontId="1" fillId="0" borderId="0" xfId="0" applyNumberFormat="1" applyFont="1" applyAlignment="1" quotePrefix="1">
      <alignment horizontal="left"/>
    </xf>
    <xf numFmtId="166" fontId="0" fillId="0" borderId="0" xfId="15" applyNumberFormat="1" applyFont="1" applyBorder="1" applyAlignment="1">
      <alignment horizontal="center"/>
    </xf>
    <xf numFmtId="37" fontId="0" fillId="0" borderId="9" xfId="15" applyNumberFormat="1" applyFont="1" applyBorder="1" applyAlignment="1">
      <alignment horizontal="right"/>
    </xf>
    <xf numFmtId="37" fontId="0" fillId="0" borderId="10" xfId="15" applyNumberFormat="1" applyFont="1" applyBorder="1" applyAlignment="1">
      <alignment horizontal="right"/>
    </xf>
    <xf numFmtId="37" fontId="0" fillId="0" borderId="10" xfId="15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 quotePrefix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1">
      <selection activeCell="A21" sqref="A21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98" t="s">
        <v>0</v>
      </c>
      <c r="B1" s="100"/>
      <c r="C1" s="100"/>
      <c r="D1" s="100"/>
      <c r="E1" s="100"/>
      <c r="F1" s="100"/>
      <c r="G1" s="100"/>
      <c r="H1" s="100"/>
      <c r="I1" s="2"/>
    </row>
    <row r="2" spans="1:9" ht="12.75">
      <c r="A2" s="101" t="s">
        <v>1</v>
      </c>
      <c r="B2" s="100"/>
      <c r="C2" s="100"/>
      <c r="D2" s="100"/>
      <c r="E2" s="100"/>
      <c r="F2" s="100"/>
      <c r="G2" s="100"/>
      <c r="H2" s="100"/>
      <c r="I2" s="2"/>
    </row>
    <row r="3" spans="1:9" ht="12.75">
      <c r="A3" s="101" t="s">
        <v>2</v>
      </c>
      <c r="B3" s="100"/>
      <c r="C3" s="100"/>
      <c r="D3" s="100"/>
      <c r="E3" s="100"/>
      <c r="F3" s="100"/>
      <c r="G3" s="100"/>
      <c r="H3" s="100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3" t="s">
        <v>4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227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99</v>
      </c>
      <c r="C9" s="6"/>
      <c r="D9" s="7"/>
      <c r="E9" s="4"/>
      <c r="F9" s="5" t="s">
        <v>229</v>
      </c>
      <c r="G9" s="6"/>
      <c r="H9" s="7"/>
      <c r="I9" s="2"/>
    </row>
    <row r="10" spans="1:9" ht="12.75">
      <c r="A10" s="2"/>
      <c r="B10" s="102" t="s">
        <v>228</v>
      </c>
      <c r="C10" s="1"/>
      <c r="D10" s="102" t="s">
        <v>149</v>
      </c>
      <c r="E10" s="9"/>
      <c r="F10" s="10" t="str">
        <f>+B10</f>
        <v>31/12/2003</v>
      </c>
      <c r="G10" s="8"/>
      <c r="H10" s="10" t="str">
        <f>+D10</f>
        <v>31/12/2002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5</v>
      </c>
      <c r="B13" s="29">
        <f>+F13-104242</f>
        <v>76007</v>
      </c>
      <c r="C13" s="29"/>
      <c r="D13" s="29">
        <f>+H13-104244</f>
        <v>45120</v>
      </c>
      <c r="E13" s="31"/>
      <c r="F13" s="29">
        <v>180249</v>
      </c>
      <c r="G13" s="29"/>
      <c r="H13" s="30">
        <v>149364</v>
      </c>
      <c r="I13" s="14"/>
    </row>
    <row r="14" spans="1:9" ht="12.75">
      <c r="A14" s="14"/>
      <c r="B14" s="29"/>
      <c r="C14" s="29"/>
      <c r="D14" s="30"/>
      <c r="E14" s="31"/>
      <c r="F14" s="29"/>
      <c r="G14" s="29"/>
      <c r="H14" s="30"/>
      <c r="I14" s="14"/>
    </row>
    <row r="15" spans="1:9" ht="12.75">
      <c r="A15" s="14" t="s">
        <v>6</v>
      </c>
      <c r="B15" s="29">
        <f>F15+87368</f>
        <v>-69340</v>
      </c>
      <c r="C15" s="29"/>
      <c r="D15" s="29">
        <f>+H15+86687</f>
        <v>-33457</v>
      </c>
      <c r="E15" s="31"/>
      <c r="F15" s="29">
        <v>-156708</v>
      </c>
      <c r="G15" s="29"/>
      <c r="H15" s="30">
        <v>-120144</v>
      </c>
      <c r="I15" s="14"/>
    </row>
    <row r="16" spans="1:9" ht="12.75">
      <c r="A16" s="14"/>
      <c r="B16" s="29"/>
      <c r="C16" s="29"/>
      <c r="D16" s="30"/>
      <c r="E16" s="31"/>
      <c r="F16" s="29"/>
      <c r="G16" s="29"/>
      <c r="H16" s="30"/>
      <c r="I16" s="14"/>
    </row>
    <row r="17" spans="1:9" ht="12.75">
      <c r="A17" s="14" t="s">
        <v>7</v>
      </c>
      <c r="B17" s="29">
        <f>+F17-2485</f>
        <v>1396</v>
      </c>
      <c r="C17" s="29"/>
      <c r="D17" s="29">
        <f>+H17-4656</f>
        <v>3013</v>
      </c>
      <c r="E17" s="31"/>
      <c r="F17" s="29">
        <v>3881</v>
      </c>
      <c r="G17" s="29"/>
      <c r="H17" s="30">
        <v>7669</v>
      </c>
      <c r="I17" s="14"/>
    </row>
    <row r="18" spans="1:9" ht="12.75">
      <c r="A18" s="14"/>
      <c r="B18" s="32"/>
      <c r="C18" s="29"/>
      <c r="D18" s="33"/>
      <c r="E18" s="31"/>
      <c r="F18" s="32"/>
      <c r="G18" s="29"/>
      <c r="H18" s="33"/>
      <c r="I18" s="14"/>
    </row>
    <row r="19" spans="1:9" ht="12.75">
      <c r="A19" s="18" t="s">
        <v>8</v>
      </c>
      <c r="B19" s="31">
        <f>SUM(B13:B17)</f>
        <v>8063</v>
      </c>
      <c r="C19" s="31"/>
      <c r="D19" s="31">
        <f>SUM(D13:D17)</f>
        <v>14676</v>
      </c>
      <c r="E19" s="31"/>
      <c r="F19" s="31">
        <f>SUM(F13:F17)</f>
        <v>27422</v>
      </c>
      <c r="G19" s="31"/>
      <c r="H19" s="31">
        <f>SUM(H13:H17)</f>
        <v>36889</v>
      </c>
      <c r="I19" s="14"/>
    </row>
    <row r="20" spans="1:9" ht="12.75">
      <c r="A20" s="14"/>
      <c r="B20" s="29"/>
      <c r="C20" s="29"/>
      <c r="D20" s="30"/>
      <c r="E20" s="31"/>
      <c r="F20" s="29"/>
      <c r="G20" s="29"/>
      <c r="H20" s="29"/>
      <c r="I20" s="14"/>
    </row>
    <row r="21" spans="1:9" ht="12.75">
      <c r="A21" s="14" t="s">
        <v>9</v>
      </c>
      <c r="B21" s="29">
        <f>+F21+16074</f>
        <v>-5147</v>
      </c>
      <c r="C21" s="29"/>
      <c r="D21" s="29">
        <f>+H21+11084</f>
        <v>-9373</v>
      </c>
      <c r="E21" s="31"/>
      <c r="F21" s="29">
        <v>-21221</v>
      </c>
      <c r="G21" s="29"/>
      <c r="H21" s="30">
        <v>-20457</v>
      </c>
      <c r="I21" s="14"/>
    </row>
    <row r="22" spans="1:9" ht="12.75">
      <c r="A22" s="14"/>
      <c r="B22" s="29"/>
      <c r="C22" s="29"/>
      <c r="D22" s="30"/>
      <c r="E22" s="31"/>
      <c r="F22" s="29"/>
      <c r="G22" s="29"/>
      <c r="H22" s="30"/>
      <c r="I22" s="14"/>
    </row>
    <row r="23" spans="1:9" ht="12.75">
      <c r="A23" s="14" t="s">
        <v>10</v>
      </c>
      <c r="B23" s="29">
        <f>+F23-6167</f>
        <v>-41630</v>
      </c>
      <c r="C23" s="29"/>
      <c r="D23" s="29">
        <f>+H23-11405</f>
        <v>-8364</v>
      </c>
      <c r="E23" s="31"/>
      <c r="F23" s="29">
        <v>-35463</v>
      </c>
      <c r="G23" s="29"/>
      <c r="H23" s="30">
        <v>3041</v>
      </c>
      <c r="I23" s="14"/>
    </row>
    <row r="24" spans="1:9" ht="12.75">
      <c r="A24" s="14"/>
      <c r="B24" s="32"/>
      <c r="C24" s="29"/>
      <c r="D24" s="32"/>
      <c r="E24" s="31"/>
      <c r="F24" s="32"/>
      <c r="G24" s="29"/>
      <c r="H24" s="32"/>
      <c r="I24" s="14"/>
    </row>
    <row r="25" spans="1:9" ht="12.75">
      <c r="A25" s="115" t="s">
        <v>252</v>
      </c>
      <c r="B25" s="29">
        <f>SUM(B19:B23)</f>
        <v>-38714</v>
      </c>
      <c r="C25" s="29"/>
      <c r="D25" s="29">
        <f>SUM(D19:D23)</f>
        <v>-3061</v>
      </c>
      <c r="E25" s="31"/>
      <c r="F25" s="29">
        <f>SUM(F19:F23)</f>
        <v>-29262</v>
      </c>
      <c r="G25" s="29"/>
      <c r="H25" s="29">
        <f>SUM(H19:H23)</f>
        <v>19473</v>
      </c>
      <c r="I25" s="14"/>
    </row>
    <row r="26" spans="1:9" ht="12.75">
      <c r="A26" s="14"/>
      <c r="B26" s="29"/>
      <c r="C26" s="29"/>
      <c r="D26" s="30"/>
      <c r="E26" s="31"/>
      <c r="F26" s="29"/>
      <c r="G26" s="29"/>
      <c r="H26" s="30"/>
      <c r="I26" s="14"/>
    </row>
    <row r="27" spans="1:9" ht="12.75">
      <c r="A27" s="14" t="s">
        <v>11</v>
      </c>
      <c r="B27" s="29">
        <f>+F27+2290</f>
        <v>-3411</v>
      </c>
      <c r="C27" s="29"/>
      <c r="D27" s="29">
        <f>+H27+8488</f>
        <v>-1575</v>
      </c>
      <c r="E27" s="31"/>
      <c r="F27" s="29">
        <v>-5701</v>
      </c>
      <c r="G27" s="29"/>
      <c r="H27" s="30">
        <v>-10063</v>
      </c>
      <c r="I27" s="14"/>
    </row>
    <row r="28" spans="1:9" ht="12.75">
      <c r="A28" s="14"/>
      <c r="B28" s="32"/>
      <c r="C28" s="29"/>
      <c r="D28" s="32"/>
      <c r="E28" s="31"/>
      <c r="F28" s="32"/>
      <c r="G28" s="29"/>
      <c r="H28" s="32"/>
      <c r="I28" s="14"/>
    </row>
    <row r="29" spans="1:9" ht="12.75">
      <c r="A29" s="115" t="s">
        <v>253</v>
      </c>
      <c r="B29" s="29">
        <f>+B25+B27</f>
        <v>-42125</v>
      </c>
      <c r="C29" s="29"/>
      <c r="D29" s="29">
        <f>+D25+D27</f>
        <v>-4636</v>
      </c>
      <c r="E29" s="31"/>
      <c r="F29" s="29">
        <f>+F25+F27</f>
        <v>-34963</v>
      </c>
      <c r="G29" s="29"/>
      <c r="H29" s="29">
        <f>+H25+H27</f>
        <v>9410</v>
      </c>
      <c r="I29" s="14"/>
    </row>
    <row r="30" spans="1:9" ht="12.75">
      <c r="A30" s="14"/>
      <c r="B30" s="29"/>
      <c r="C30" s="29"/>
      <c r="D30" s="30"/>
      <c r="E30" s="31"/>
      <c r="F30" s="29"/>
      <c r="G30" s="29"/>
      <c r="H30" s="29"/>
      <c r="I30" s="14"/>
    </row>
    <row r="31" spans="1:9" ht="12.75">
      <c r="A31" s="14" t="s">
        <v>151</v>
      </c>
      <c r="B31" s="29">
        <f>+F31+1021</f>
        <v>411</v>
      </c>
      <c r="C31" s="29"/>
      <c r="D31" s="29">
        <f>+H31-891</f>
        <v>1085</v>
      </c>
      <c r="E31" s="31"/>
      <c r="F31" s="29">
        <v>-610</v>
      </c>
      <c r="G31" s="29"/>
      <c r="H31" s="30">
        <v>1976</v>
      </c>
      <c r="I31" s="14"/>
    </row>
    <row r="32" spans="1:9" ht="12.75">
      <c r="A32" s="14"/>
      <c r="B32" s="32"/>
      <c r="C32" s="29"/>
      <c r="D32" s="32"/>
      <c r="E32" s="31"/>
      <c r="F32" s="32"/>
      <c r="G32" s="29"/>
      <c r="H32" s="32"/>
      <c r="I32" s="14"/>
    </row>
    <row r="33" spans="1:9" ht="12.75">
      <c r="A33" s="14" t="s">
        <v>254</v>
      </c>
      <c r="B33" s="34">
        <f>+B29+B31</f>
        <v>-41714</v>
      </c>
      <c r="C33" s="29"/>
      <c r="D33" s="34">
        <f>+D29+D31</f>
        <v>-3551</v>
      </c>
      <c r="E33" s="31"/>
      <c r="F33" s="34">
        <f>+F29+F31</f>
        <v>-35573</v>
      </c>
      <c r="G33" s="29"/>
      <c r="H33" s="34">
        <f>+H29+H31</f>
        <v>11386</v>
      </c>
      <c r="I33" s="14"/>
    </row>
    <row r="34" spans="1:9" ht="12.75">
      <c r="A34" s="14"/>
      <c r="B34" s="11"/>
      <c r="C34" s="15"/>
      <c r="D34" s="16"/>
      <c r="E34" s="17"/>
      <c r="F34" s="11"/>
      <c r="G34" s="11"/>
      <c r="H34" s="16"/>
      <c r="I34" s="14"/>
    </row>
    <row r="35" spans="1:9" ht="12.75">
      <c r="A35" s="14"/>
      <c r="B35" s="11"/>
      <c r="C35" s="15"/>
      <c r="D35" s="11"/>
      <c r="E35" s="17"/>
      <c r="F35" s="11"/>
      <c r="G35" s="11"/>
      <c r="H35" s="11"/>
      <c r="I35" s="14"/>
    </row>
    <row r="36" spans="1:9" ht="13.5" thickBot="1">
      <c r="A36" s="14" t="s">
        <v>130</v>
      </c>
      <c r="B36" s="81">
        <f>+notes!D217</f>
        <v>-13.021667400255351</v>
      </c>
      <c r="C36" s="82"/>
      <c r="D36" s="81">
        <f>+notes!E217</f>
        <v>-1.14282587916491</v>
      </c>
      <c r="E36" s="84"/>
      <c r="F36" s="81">
        <f>+notes!G217</f>
        <v>-11.302667992666754</v>
      </c>
      <c r="G36" s="85"/>
      <c r="H36" s="83">
        <f>+notes!H217</f>
        <v>3.834845019854568</v>
      </c>
      <c r="I36" s="14"/>
    </row>
    <row r="37" spans="1:9" ht="12.75">
      <c r="A37" s="14"/>
      <c r="B37" s="85"/>
      <c r="C37" s="82"/>
      <c r="D37" s="86"/>
      <c r="E37" s="84"/>
      <c r="F37" s="85"/>
      <c r="G37" s="85"/>
      <c r="H37" s="86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73" t="s">
        <v>140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74" t="s">
        <v>155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38">
      <selection activeCell="A48" sqref="A48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44" t="s">
        <v>136</v>
      </c>
      <c r="B5" s="15"/>
      <c r="C5" s="16"/>
      <c r="D5" s="17"/>
      <c r="E5" s="11"/>
      <c r="F5" s="11"/>
      <c r="G5" s="16"/>
      <c r="H5" s="14"/>
    </row>
    <row r="6" spans="1:8" ht="12.75">
      <c r="A6" s="44" t="s">
        <v>231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100</v>
      </c>
      <c r="C8" s="9"/>
      <c r="D8" s="8" t="s">
        <v>100</v>
      </c>
      <c r="F8" s="11"/>
      <c r="G8" s="16"/>
      <c r="H8" s="14"/>
    </row>
    <row r="9" spans="1:8" ht="12.75">
      <c r="A9" s="14"/>
      <c r="B9" s="102" t="s">
        <v>228</v>
      </c>
      <c r="C9" s="9"/>
      <c r="D9" s="102" t="s">
        <v>149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12</v>
      </c>
      <c r="B12" s="35">
        <v>175893</v>
      </c>
      <c r="C12" s="17"/>
      <c r="D12" s="35">
        <v>181482</v>
      </c>
      <c r="F12" s="14"/>
      <c r="G12" s="21"/>
      <c r="H12" s="14"/>
    </row>
    <row r="13" spans="1:8" ht="12.75">
      <c r="A13" s="14"/>
      <c r="B13" s="35"/>
      <c r="C13" s="17"/>
      <c r="D13" s="35"/>
      <c r="F13" s="14"/>
      <c r="G13" s="21"/>
      <c r="H13" s="14"/>
    </row>
    <row r="14" spans="1:8" ht="12.75">
      <c r="A14" s="14" t="s">
        <v>153</v>
      </c>
      <c r="B14" s="16">
        <v>210551</v>
      </c>
      <c r="C14" s="17"/>
      <c r="D14" s="16">
        <v>192081</v>
      </c>
      <c r="F14" s="14"/>
      <c r="G14" s="22"/>
      <c r="H14" s="14"/>
    </row>
    <row r="15" spans="1:8" ht="12.75">
      <c r="A15" s="14"/>
      <c r="B15" s="19"/>
      <c r="C15" s="17"/>
      <c r="D15" s="19"/>
      <c r="F15" s="14"/>
      <c r="G15" s="23"/>
      <c r="H15" s="14"/>
    </row>
    <row r="16" spans="1:8" ht="12.75">
      <c r="A16" s="14" t="s">
        <v>101</v>
      </c>
      <c r="B16" s="16">
        <v>69522</v>
      </c>
      <c r="C16" s="17"/>
      <c r="D16" s="16">
        <v>69528</v>
      </c>
      <c r="F16" s="14"/>
      <c r="G16" s="23"/>
      <c r="H16" s="14"/>
    </row>
    <row r="17" spans="1:8" ht="12.75">
      <c r="A17" s="14"/>
      <c r="B17" s="19"/>
      <c r="C17" s="17"/>
      <c r="D17" s="19"/>
      <c r="F17" s="14"/>
      <c r="G17" s="23"/>
      <c r="H17" s="14"/>
    </row>
    <row r="18" spans="1:8" ht="12.75">
      <c r="A18" s="14" t="s">
        <v>55</v>
      </c>
      <c r="B18" s="16">
        <v>224529</v>
      </c>
      <c r="C18" s="17"/>
      <c r="D18" s="16">
        <v>319202</v>
      </c>
      <c r="F18" s="14"/>
      <c r="G18" s="23"/>
      <c r="H18" s="14"/>
    </row>
    <row r="19" spans="1:8" ht="12.75">
      <c r="A19" s="14"/>
      <c r="B19" s="16"/>
      <c r="C19" s="17"/>
      <c r="D19" s="16"/>
      <c r="F19" s="14"/>
      <c r="G19" s="23"/>
      <c r="H19" s="14"/>
    </row>
    <row r="20" spans="1:8" ht="12.75">
      <c r="A20" s="14" t="s">
        <v>13</v>
      </c>
      <c r="B20" s="35">
        <v>5292</v>
      </c>
      <c r="C20" s="17"/>
      <c r="D20" s="35">
        <v>10572</v>
      </c>
      <c r="F20" s="14"/>
      <c r="G20" s="21"/>
      <c r="H20" s="14"/>
    </row>
    <row r="21" spans="1:8" ht="12.75">
      <c r="A21" s="14"/>
      <c r="B21" s="35"/>
      <c r="C21" s="17"/>
      <c r="D21" s="35"/>
      <c r="F21" s="14"/>
      <c r="G21" s="21"/>
      <c r="H21" s="14"/>
    </row>
    <row r="22" spans="1:8" ht="12.75">
      <c r="A22" s="14" t="s">
        <v>102</v>
      </c>
      <c r="B22" s="35">
        <v>50522</v>
      </c>
      <c r="C22" s="17"/>
      <c r="D22" s="35">
        <v>54670</v>
      </c>
      <c r="F22" s="14"/>
      <c r="G22" s="21"/>
      <c r="H22" s="14"/>
    </row>
    <row r="23" spans="1:8" ht="12.75">
      <c r="A23" s="14"/>
      <c r="B23" s="36"/>
      <c r="C23" s="17"/>
      <c r="D23" s="36"/>
      <c r="F23" s="14"/>
      <c r="G23" s="21"/>
      <c r="H23" s="14"/>
    </row>
    <row r="24" spans="1:8" ht="12.75">
      <c r="A24" s="14" t="s">
        <v>14</v>
      </c>
      <c r="B24" s="36"/>
      <c r="C24" s="17"/>
      <c r="D24" s="36"/>
      <c r="F24" s="14"/>
      <c r="G24" s="21"/>
      <c r="H24" s="14"/>
    </row>
    <row r="25" spans="1:8" ht="12.75">
      <c r="A25" s="27" t="s">
        <v>15</v>
      </c>
      <c r="B25" s="87">
        <v>128695</v>
      </c>
      <c r="C25" s="17"/>
      <c r="D25" s="87">
        <v>128955</v>
      </c>
      <c r="F25" s="24"/>
      <c r="G25" s="25"/>
      <c r="H25" s="14"/>
    </row>
    <row r="26" spans="1:4" ht="12.75">
      <c r="A26" s="27" t="s">
        <v>16</v>
      </c>
      <c r="B26" s="88">
        <v>115378</v>
      </c>
      <c r="C26" s="38"/>
      <c r="D26" s="88">
        <v>103188</v>
      </c>
    </row>
    <row r="27" spans="1:4" ht="12.75">
      <c r="A27" s="26" t="s">
        <v>103</v>
      </c>
      <c r="B27" s="88">
        <v>3446</v>
      </c>
      <c r="C27" s="38"/>
      <c r="D27" s="88">
        <v>2592</v>
      </c>
    </row>
    <row r="28" spans="1:4" ht="12.75">
      <c r="A28" s="27" t="s">
        <v>17</v>
      </c>
      <c r="B28" s="89">
        <v>21100</v>
      </c>
      <c r="C28" s="38"/>
      <c r="D28" s="89">
        <v>28791</v>
      </c>
    </row>
    <row r="29" spans="2:4" ht="12.75">
      <c r="B29" s="40">
        <f>SUM(B25:B28)</f>
        <v>268619</v>
      </c>
      <c r="C29" s="38"/>
      <c r="D29" s="40">
        <f>SUM(D25:D28)</f>
        <v>263526</v>
      </c>
    </row>
    <row r="30" spans="1:4" ht="12.75">
      <c r="A30" s="26" t="s">
        <v>18</v>
      </c>
      <c r="B30" s="41"/>
      <c r="C30" s="38"/>
      <c r="D30" s="41"/>
    </row>
    <row r="31" spans="1:4" ht="12.75">
      <c r="A31" s="27" t="s">
        <v>19</v>
      </c>
      <c r="B31" s="37">
        <v>45444</v>
      </c>
      <c r="C31" s="38"/>
      <c r="D31" s="37">
        <v>60336</v>
      </c>
    </row>
    <row r="32" spans="1:4" ht="12.75">
      <c r="A32" s="27" t="s">
        <v>20</v>
      </c>
      <c r="B32" s="37">
        <v>195305</v>
      </c>
      <c r="C32" s="38"/>
      <c r="D32" s="37">
        <v>179975</v>
      </c>
    </row>
    <row r="33" spans="1:4" ht="12.75">
      <c r="A33" s="27" t="s">
        <v>21</v>
      </c>
      <c r="B33" s="39">
        <v>0</v>
      </c>
      <c r="C33" s="38"/>
      <c r="D33" s="39">
        <v>53</v>
      </c>
    </row>
    <row r="34" spans="2:4" ht="12.75">
      <c r="B34" s="40">
        <f>SUM(B31:B33)</f>
        <v>240749</v>
      </c>
      <c r="C34" s="38"/>
      <c r="D34" s="40">
        <f>SUM(D31:D33)</f>
        <v>240364</v>
      </c>
    </row>
    <row r="35" spans="2:4" ht="12.75">
      <c r="B35" s="38"/>
      <c r="C35" s="38"/>
      <c r="D35" s="38"/>
    </row>
    <row r="36" spans="1:4" ht="12.75">
      <c r="A36" s="26" t="s">
        <v>200</v>
      </c>
      <c r="B36" s="38">
        <f>+B29-B34</f>
        <v>27870</v>
      </c>
      <c r="C36" s="38"/>
      <c r="D36" s="38">
        <f>+D29-D34</f>
        <v>23162</v>
      </c>
    </row>
    <row r="37" spans="2:4" ht="12.75">
      <c r="B37" s="38"/>
      <c r="C37" s="38"/>
      <c r="D37" s="38"/>
    </row>
    <row r="38" spans="2:4" ht="13.5" thickBot="1">
      <c r="B38" s="42">
        <f>SUM(B12:B22)+B36</f>
        <v>764179</v>
      </c>
      <c r="C38" s="38"/>
      <c r="D38" s="42">
        <f>SUM(D12:D22)+D36</f>
        <v>850697</v>
      </c>
    </row>
    <row r="39" spans="2:4" ht="12.75">
      <c r="B39" s="38"/>
      <c r="C39" s="38"/>
      <c r="D39" s="38"/>
    </row>
    <row r="40" spans="2:4" ht="12.75">
      <c r="B40" s="38"/>
      <c r="C40" s="38"/>
      <c r="D40" s="38"/>
    </row>
    <row r="41" spans="1:4" ht="12.75">
      <c r="A41" t="s">
        <v>22</v>
      </c>
      <c r="B41" s="38">
        <v>320343</v>
      </c>
      <c r="C41" s="38"/>
      <c r="D41" s="38">
        <v>310721</v>
      </c>
    </row>
    <row r="42" spans="2:4" ht="12.75">
      <c r="B42" s="38"/>
      <c r="C42" s="38"/>
      <c r="D42" s="38"/>
    </row>
    <row r="43" spans="1:4" ht="12.75">
      <c r="A43" t="s">
        <v>23</v>
      </c>
      <c r="B43" s="38">
        <v>287417</v>
      </c>
      <c r="C43" s="38"/>
      <c r="D43" s="38">
        <v>329755</v>
      </c>
    </row>
    <row r="44" spans="2:4" ht="12.75">
      <c r="B44" s="43"/>
      <c r="C44" s="38"/>
      <c r="D44" s="43"/>
    </row>
    <row r="45" spans="2:4" ht="12.75">
      <c r="B45" s="38">
        <f>+B41+B43</f>
        <v>607760</v>
      </c>
      <c r="C45" s="38"/>
      <c r="D45" s="38">
        <f>+D41+D43</f>
        <v>640476</v>
      </c>
    </row>
    <row r="46" spans="2:4" ht="12.75">
      <c r="B46" s="38"/>
      <c r="C46" s="38"/>
      <c r="D46" s="38"/>
    </row>
    <row r="47" spans="1:4" ht="12.75">
      <c r="A47" s="28" t="s">
        <v>260</v>
      </c>
      <c r="B47" s="38">
        <v>-650</v>
      </c>
      <c r="C47" s="38"/>
      <c r="D47" s="38">
        <v>-355</v>
      </c>
    </row>
    <row r="48" spans="2:4" ht="12.75">
      <c r="B48" s="43"/>
      <c r="C48" s="38"/>
      <c r="D48" s="43"/>
    </row>
    <row r="49" spans="1:4" ht="12.75">
      <c r="A49" t="s">
        <v>24</v>
      </c>
      <c r="B49" s="38">
        <f>+B45+B47</f>
        <v>607110</v>
      </c>
      <c r="C49" s="38"/>
      <c r="D49" s="38">
        <f>+D45+D47</f>
        <v>640121</v>
      </c>
    </row>
    <row r="50" spans="2:4" ht="12.75">
      <c r="B50" s="38"/>
      <c r="C50" s="38"/>
      <c r="D50" s="38"/>
    </row>
    <row r="51" spans="1:4" ht="12.75">
      <c r="A51" t="s">
        <v>152</v>
      </c>
      <c r="B51" s="38">
        <v>15582</v>
      </c>
      <c r="C51" s="38"/>
      <c r="D51" s="38">
        <v>14973</v>
      </c>
    </row>
    <row r="52" spans="2:4" ht="12.75">
      <c r="B52" s="38"/>
      <c r="C52" s="38"/>
      <c r="D52" s="38"/>
    </row>
    <row r="53" spans="1:4" ht="12.75">
      <c r="A53" t="s">
        <v>104</v>
      </c>
      <c r="B53" s="38">
        <v>135032</v>
      </c>
      <c r="C53" s="38"/>
      <c r="D53" s="38">
        <v>131433</v>
      </c>
    </row>
    <row r="54" spans="2:4" ht="12.75">
      <c r="B54" s="38"/>
      <c r="C54" s="38"/>
      <c r="D54" s="38"/>
    </row>
    <row r="55" spans="1:4" ht="12.75">
      <c r="A55" t="s">
        <v>105</v>
      </c>
      <c r="B55" s="38">
        <v>1654</v>
      </c>
      <c r="C55" s="38"/>
      <c r="D55" s="38">
        <v>63852</v>
      </c>
    </row>
    <row r="56" spans="2:4" ht="12.75">
      <c r="B56" s="38"/>
      <c r="C56" s="38"/>
      <c r="D56" s="38"/>
    </row>
    <row r="57" spans="1:4" ht="12.75">
      <c r="A57" t="s">
        <v>106</v>
      </c>
      <c r="B57" s="38">
        <v>4801</v>
      </c>
      <c r="C57" s="38"/>
      <c r="D57" s="38">
        <v>318</v>
      </c>
    </row>
    <row r="58" spans="2:4" ht="12.75">
      <c r="B58" s="38"/>
      <c r="C58" s="38"/>
      <c r="D58" s="38"/>
    </row>
    <row r="59" spans="2:4" ht="13.5" thickBot="1">
      <c r="B59" s="42">
        <f>SUM(B49:B57)</f>
        <v>764179</v>
      </c>
      <c r="C59" s="38"/>
      <c r="D59" s="42">
        <f>SUM(D49:D57)</f>
        <v>850697</v>
      </c>
    </row>
    <row r="61" spans="1:4" ht="13.5" thickBot="1">
      <c r="A61" t="s">
        <v>107</v>
      </c>
      <c r="B61" s="90">
        <f>+(B49-B18-B20)/B41</f>
        <v>1.1777657073823995</v>
      </c>
      <c r="D61" s="90">
        <f>+(D49-D18-D20)/D41</f>
        <v>0.998796347849035</v>
      </c>
    </row>
    <row r="64" ht="12.75">
      <c r="A64" s="73" t="s">
        <v>147</v>
      </c>
    </row>
    <row r="65" ht="12.75">
      <c r="A65" s="74" t="s">
        <v>156</v>
      </c>
    </row>
    <row r="66" spans="5:6" ht="12.75">
      <c r="E66" s="12"/>
      <c r="F66" s="12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B24">
      <selection activeCell="L34" sqref="L34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137</v>
      </c>
    </row>
    <row r="6" ht="12.75">
      <c r="A6" s="13" t="s">
        <v>227</v>
      </c>
    </row>
    <row r="8" spans="2:12" ht="12.75">
      <c r="B8" s="91"/>
      <c r="C8" s="91"/>
      <c r="D8" s="93" t="s">
        <v>110</v>
      </c>
      <c r="E8" s="75"/>
      <c r="F8" s="75"/>
      <c r="G8" s="75"/>
      <c r="H8" s="75"/>
      <c r="I8" s="75"/>
      <c r="J8" s="8" t="s">
        <v>109</v>
      </c>
      <c r="K8" s="75"/>
      <c r="L8" s="75"/>
    </row>
    <row r="9" spans="2:12" ht="12.75">
      <c r="B9" s="75" t="s">
        <v>39</v>
      </c>
      <c r="C9" s="75"/>
      <c r="D9" s="75" t="s">
        <v>39</v>
      </c>
      <c r="E9" s="75"/>
      <c r="F9" s="75" t="s">
        <v>40</v>
      </c>
      <c r="G9" s="75"/>
      <c r="H9" s="75" t="s">
        <v>111</v>
      </c>
      <c r="I9" s="75"/>
      <c r="J9" s="75" t="s">
        <v>42</v>
      </c>
      <c r="K9" s="75"/>
      <c r="L9" s="75"/>
    </row>
    <row r="10" spans="2:12" ht="12.75">
      <c r="B10" s="75" t="s">
        <v>40</v>
      </c>
      <c r="C10" s="75"/>
      <c r="D10" s="75" t="s">
        <v>108</v>
      </c>
      <c r="E10" s="75"/>
      <c r="F10" s="75" t="s">
        <v>41</v>
      </c>
      <c r="G10" s="75"/>
      <c r="H10" s="75" t="s">
        <v>41</v>
      </c>
      <c r="I10" s="75"/>
      <c r="J10" s="75" t="s">
        <v>43</v>
      </c>
      <c r="K10" s="75"/>
      <c r="L10" s="75" t="s">
        <v>44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157</v>
      </c>
      <c r="B13" s="38">
        <v>310721</v>
      </c>
      <c r="C13" s="38"/>
      <c r="D13" s="38">
        <v>244829</v>
      </c>
      <c r="E13" s="38"/>
      <c r="F13" s="38">
        <v>30396</v>
      </c>
      <c r="G13" s="38"/>
      <c r="H13" s="38">
        <v>-8</v>
      </c>
      <c r="I13" s="38"/>
      <c r="J13" s="38">
        <v>54538</v>
      </c>
      <c r="K13" s="38"/>
      <c r="L13" s="38">
        <f>SUM(B13:J13)</f>
        <v>640476</v>
      </c>
    </row>
    <row r="14" spans="2:12" ht="12.75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12.75">
      <c r="A15" t="s">
        <v>247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12.75">
      <c r="A16" s="28" t="s">
        <v>248</v>
      </c>
      <c r="B16" s="80">
        <v>0</v>
      </c>
      <c r="C16" s="80"/>
      <c r="D16" s="80">
        <v>0</v>
      </c>
      <c r="E16" s="38"/>
      <c r="F16" s="80">
        <v>0</v>
      </c>
      <c r="G16" s="38"/>
      <c r="H16" s="80">
        <v>0</v>
      </c>
      <c r="I16" s="38"/>
      <c r="J16" s="38">
        <v>979</v>
      </c>
      <c r="K16" s="38"/>
      <c r="L16" s="38">
        <f>SUM(B16:J16)</f>
        <v>979</v>
      </c>
    </row>
    <row r="17" spans="2:12" ht="12.7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ht="12.75">
      <c r="A18" t="s">
        <v>232</v>
      </c>
      <c r="B18" s="80">
        <v>0</v>
      </c>
      <c r="C18" s="80"/>
      <c r="D18" s="80">
        <v>0</v>
      </c>
      <c r="E18" s="80"/>
      <c r="F18" s="80">
        <v>0</v>
      </c>
      <c r="G18" s="80"/>
      <c r="H18" s="80">
        <v>0</v>
      </c>
      <c r="I18" s="80"/>
      <c r="J18" s="80">
        <f>+income!F33</f>
        <v>-35573</v>
      </c>
      <c r="K18" s="80"/>
      <c r="L18" s="80">
        <f>SUM(B18:J18)</f>
        <v>-35573</v>
      </c>
    </row>
    <row r="19" spans="2:12" ht="12.7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ht="12.75">
      <c r="A20" s="28" t="s">
        <v>204</v>
      </c>
      <c r="B20" s="80">
        <v>0</v>
      </c>
      <c r="C20" s="80"/>
      <c r="D20" s="80">
        <v>0</v>
      </c>
      <c r="E20" s="80"/>
      <c r="F20" s="80">
        <v>0</v>
      </c>
      <c r="G20" s="80"/>
      <c r="H20" s="80">
        <v>0</v>
      </c>
      <c r="I20" s="80"/>
      <c r="J20" s="80">
        <v>-2232</v>
      </c>
      <c r="K20" s="80"/>
      <c r="L20" s="80">
        <f>SUM(B20:J20)</f>
        <v>-2232</v>
      </c>
    </row>
    <row r="21" spans="1:12" ht="12.75">
      <c r="A21" s="28" t="s">
        <v>206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2:12" ht="12.7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2.75">
      <c r="A23" t="s">
        <v>207</v>
      </c>
      <c r="B23" s="80">
        <v>9622</v>
      </c>
      <c r="C23" s="80"/>
      <c r="D23" s="80">
        <v>0</v>
      </c>
      <c r="E23" s="80"/>
      <c r="F23" s="80">
        <v>0</v>
      </c>
      <c r="G23" s="80"/>
      <c r="H23" s="80">
        <v>0</v>
      </c>
      <c r="I23" s="80"/>
      <c r="J23" s="80">
        <v>0</v>
      </c>
      <c r="K23" s="80"/>
      <c r="L23" s="80">
        <f>SUM(B23:J23)</f>
        <v>9622</v>
      </c>
    </row>
    <row r="24" spans="1:12" ht="12.75">
      <c r="A24" s="28" t="s">
        <v>208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2.75">
      <c r="A25" s="28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2.75">
      <c r="A26" t="s">
        <v>203</v>
      </c>
      <c r="B26" s="80">
        <v>0</v>
      </c>
      <c r="C26" s="80"/>
      <c r="D26" s="80">
        <v>-37</v>
      </c>
      <c r="E26" s="80"/>
      <c r="F26" s="80">
        <v>0</v>
      </c>
      <c r="G26" s="80"/>
      <c r="H26" s="80">
        <v>0</v>
      </c>
      <c r="I26" s="80"/>
      <c r="J26" s="80">
        <v>0</v>
      </c>
      <c r="K26" s="80"/>
      <c r="L26" s="80">
        <f>SUM(B26:J26)</f>
        <v>-37</v>
      </c>
    </row>
    <row r="27" spans="2:12" ht="12.7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2.75">
      <c r="A28" s="28" t="s">
        <v>196</v>
      </c>
      <c r="B28" s="80">
        <v>0</v>
      </c>
      <c r="C28" s="80"/>
      <c r="D28" s="80">
        <v>0</v>
      </c>
      <c r="E28" s="80"/>
      <c r="F28" s="80">
        <v>-5427</v>
      </c>
      <c r="G28" s="80"/>
      <c r="H28" s="80">
        <v>0</v>
      </c>
      <c r="I28" s="80"/>
      <c r="J28" s="80">
        <v>0</v>
      </c>
      <c r="K28" s="80"/>
      <c r="L28" s="80">
        <f>SUM(B28:J28)</f>
        <v>-5427</v>
      </c>
    </row>
    <row r="29" spans="1:12" ht="12.75">
      <c r="A29" t="s">
        <v>197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2:12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2.75">
      <c r="A31" s="28" t="s">
        <v>249</v>
      </c>
      <c r="B31" s="80">
        <v>0</v>
      </c>
      <c r="C31" s="80"/>
      <c r="D31" s="80">
        <v>0</v>
      </c>
      <c r="E31" s="80"/>
      <c r="F31" s="80">
        <v>-48</v>
      </c>
      <c r="G31" s="80"/>
      <c r="H31" s="80">
        <v>0</v>
      </c>
      <c r="I31" s="80"/>
      <c r="J31" s="80">
        <v>0</v>
      </c>
      <c r="K31" s="80"/>
      <c r="L31" s="80">
        <f>SUM(B31:J31)</f>
        <v>-48</v>
      </c>
    </row>
    <row r="32" spans="2:12" ht="12.7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12.75">
      <c r="A33" t="s">
        <v>233</v>
      </c>
      <c r="B33" s="45">
        <f>SUM(B13:B32)</f>
        <v>320343</v>
      </c>
      <c r="C33" s="38"/>
      <c r="D33" s="45">
        <f>SUM(D13:D32)</f>
        <v>244792</v>
      </c>
      <c r="E33" s="38"/>
      <c r="F33" s="45">
        <f>SUM(F13:F32)</f>
        <v>24921</v>
      </c>
      <c r="G33" s="92"/>
      <c r="H33" s="45">
        <f>SUM(H13:H32)</f>
        <v>-8</v>
      </c>
      <c r="I33" s="38"/>
      <c r="J33" s="45">
        <f>SUM(J13:J32)</f>
        <v>17712</v>
      </c>
      <c r="K33" s="38"/>
      <c r="L33" s="45">
        <f>SUM(L13:L32)</f>
        <v>607760</v>
      </c>
    </row>
    <row r="36" spans="1:12" ht="12.75">
      <c r="A36" t="s">
        <v>89</v>
      </c>
      <c r="B36" s="38">
        <v>291221</v>
      </c>
      <c r="C36" s="38"/>
      <c r="D36" s="38">
        <v>243369</v>
      </c>
      <c r="E36" s="38"/>
      <c r="F36" s="38">
        <v>30396</v>
      </c>
      <c r="G36" s="38"/>
      <c r="H36" s="38">
        <v>-9</v>
      </c>
      <c r="I36" s="38"/>
      <c r="J36" s="38">
        <v>45247</v>
      </c>
      <c r="K36" s="38"/>
      <c r="L36" s="38">
        <f>SUM(B36:J36)</f>
        <v>610224</v>
      </c>
    </row>
    <row r="37" spans="2:12" ht="12.7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t="s">
        <v>232</v>
      </c>
      <c r="B38" s="79">
        <v>0</v>
      </c>
      <c r="C38" s="79"/>
      <c r="D38" s="79">
        <v>0</v>
      </c>
      <c r="E38" s="79"/>
      <c r="F38" s="79">
        <v>0</v>
      </c>
      <c r="G38" s="79"/>
      <c r="H38" s="79">
        <v>0</v>
      </c>
      <c r="I38" s="79"/>
      <c r="J38" s="80">
        <f>+income!H33</f>
        <v>11386</v>
      </c>
      <c r="K38" s="80"/>
      <c r="L38" s="80">
        <f>SUM(B38:J38)</f>
        <v>11386</v>
      </c>
    </row>
    <row r="39" spans="2:12" ht="12.7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1:12" ht="12.75">
      <c r="A40" s="28" t="s">
        <v>204</v>
      </c>
      <c r="B40" s="79">
        <v>0</v>
      </c>
      <c r="C40" s="79"/>
      <c r="D40" s="79">
        <v>0</v>
      </c>
      <c r="E40" s="79"/>
      <c r="F40" s="79">
        <v>0</v>
      </c>
      <c r="G40" s="79"/>
      <c r="H40" s="79">
        <v>0</v>
      </c>
      <c r="I40" s="79"/>
      <c r="J40" s="80">
        <v>-2095</v>
      </c>
      <c r="K40" s="79"/>
      <c r="L40" s="80">
        <f>SUM(B40:J40)</f>
        <v>-2095</v>
      </c>
    </row>
    <row r="41" spans="1:12" ht="12.75">
      <c r="A41" s="28" t="s">
        <v>205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1:12" ht="12.75">
      <c r="A43" t="s">
        <v>201</v>
      </c>
      <c r="B43" s="80">
        <v>19500</v>
      </c>
      <c r="C43" s="79"/>
      <c r="D43" s="80">
        <v>1950</v>
      </c>
      <c r="E43" s="79"/>
      <c r="F43" s="79">
        <v>0</v>
      </c>
      <c r="G43" s="79"/>
      <c r="H43" s="80">
        <v>0</v>
      </c>
      <c r="I43" s="79"/>
      <c r="J43" s="80">
        <v>0</v>
      </c>
      <c r="K43" s="79"/>
      <c r="L43" s="80">
        <f>SUM(B43:J43)</f>
        <v>21450</v>
      </c>
    </row>
    <row r="44" spans="1:12" ht="12.75">
      <c r="A44" s="28" t="s">
        <v>202</v>
      </c>
      <c r="B44" s="79"/>
      <c r="C44" s="79"/>
      <c r="D44" s="79"/>
      <c r="E44" s="79"/>
      <c r="F44" s="79"/>
      <c r="G44" s="79"/>
      <c r="H44" s="80"/>
      <c r="I44" s="79"/>
      <c r="J44" s="80"/>
      <c r="K44" s="79"/>
      <c r="L44" s="80"/>
    </row>
    <row r="45" spans="1:12" ht="12.75">
      <c r="A45" s="28"/>
      <c r="B45" s="79"/>
      <c r="C45" s="79"/>
      <c r="D45" s="79"/>
      <c r="E45" s="79"/>
      <c r="F45" s="79"/>
      <c r="G45" s="79"/>
      <c r="H45" s="80"/>
      <c r="I45" s="79"/>
      <c r="J45" s="80"/>
      <c r="K45" s="79"/>
      <c r="L45" s="80"/>
    </row>
    <row r="46" spans="1:12" ht="12.75">
      <c r="A46" t="s">
        <v>203</v>
      </c>
      <c r="B46" s="79">
        <v>0</v>
      </c>
      <c r="C46" s="79"/>
      <c r="D46" s="80">
        <v>-490</v>
      </c>
      <c r="E46" s="79"/>
      <c r="F46" s="79">
        <v>0</v>
      </c>
      <c r="G46" s="79"/>
      <c r="H46" s="80">
        <v>0</v>
      </c>
      <c r="I46" s="79"/>
      <c r="J46" s="80">
        <v>0</v>
      </c>
      <c r="K46" s="79"/>
      <c r="L46" s="80">
        <f>SUM(B46:J46)</f>
        <v>-490</v>
      </c>
    </row>
    <row r="47" spans="2:12" ht="12.75">
      <c r="B47" s="79"/>
      <c r="C47" s="79"/>
      <c r="D47" s="80"/>
      <c r="E47" s="79"/>
      <c r="F47" s="79"/>
      <c r="G47" s="79"/>
      <c r="H47" s="80"/>
      <c r="I47" s="79"/>
      <c r="J47" s="80"/>
      <c r="K47" s="79"/>
      <c r="L47" s="80"/>
    </row>
    <row r="48" spans="1:12" ht="12.75">
      <c r="A48" t="s">
        <v>250</v>
      </c>
      <c r="B48" s="79"/>
      <c r="C48" s="79"/>
      <c r="D48" s="80"/>
      <c r="E48" s="79"/>
      <c r="F48" s="79"/>
      <c r="G48" s="79"/>
      <c r="H48" s="80"/>
      <c r="I48" s="79"/>
      <c r="J48" s="80">
        <v>1</v>
      </c>
      <c r="K48" s="79"/>
      <c r="L48" s="80">
        <f>SUM(B48:J48)</f>
        <v>1</v>
      </c>
    </row>
    <row r="49" spans="2:12" ht="12.75">
      <c r="B49" s="79"/>
      <c r="C49" s="79"/>
      <c r="D49" s="80"/>
      <c r="E49" s="79"/>
      <c r="F49" s="79"/>
      <c r="G49" s="79"/>
      <c r="H49" s="80"/>
      <c r="I49" s="79"/>
      <c r="J49" s="80"/>
      <c r="K49" s="79"/>
      <c r="L49" s="80"/>
    </row>
    <row r="50" spans="2:12" ht="12.7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ht="12.75">
      <c r="A51" t="s">
        <v>234</v>
      </c>
      <c r="B51" s="45">
        <f>SUM(B36:B50)</f>
        <v>310721</v>
      </c>
      <c r="C51" s="38"/>
      <c r="D51" s="45">
        <f>SUM(D36:D50)</f>
        <v>244829</v>
      </c>
      <c r="E51" s="38"/>
      <c r="F51" s="45">
        <f>SUM(F36:F50)</f>
        <v>30396</v>
      </c>
      <c r="G51" s="92"/>
      <c r="H51" s="45">
        <f>SUM(H36:H50)</f>
        <v>-9</v>
      </c>
      <c r="I51" s="38"/>
      <c r="J51" s="45">
        <f>SUM(J36:J50)</f>
        <v>54539</v>
      </c>
      <c r="K51" s="38"/>
      <c r="L51" s="45">
        <f>SUM(L36:L50)</f>
        <v>640476</v>
      </c>
    </row>
    <row r="54" ht="12.75">
      <c r="A54" s="73" t="s">
        <v>141</v>
      </c>
    </row>
    <row r="55" spans="1:10" ht="12.75">
      <c r="A55" s="74" t="s">
        <v>155</v>
      </c>
      <c r="J55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39">
      <selection activeCell="A49" sqref="A49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44" t="s">
        <v>138</v>
      </c>
    </row>
    <row r="6" ht="12.75">
      <c r="A6" s="44" t="s">
        <v>235</v>
      </c>
    </row>
    <row r="8" spans="2:5" ht="12.75">
      <c r="B8" s="8" t="s">
        <v>236</v>
      </c>
      <c r="D8" s="8" t="s">
        <v>236</v>
      </c>
      <c r="E8" s="8"/>
    </row>
    <row r="9" spans="2:5" ht="12.75">
      <c r="B9" s="8" t="s">
        <v>25</v>
      </c>
      <c r="D9" s="8" t="s">
        <v>25</v>
      </c>
      <c r="E9" s="8"/>
    </row>
    <row r="10" spans="2:5" ht="12.75">
      <c r="B10" s="76" t="s">
        <v>228</v>
      </c>
      <c r="D10" s="76" t="s">
        <v>149</v>
      </c>
      <c r="E10" s="76"/>
    </row>
    <row r="11" spans="2:5" ht="12.75">
      <c r="B11" s="77" t="s">
        <v>3</v>
      </c>
      <c r="D11" s="77" t="s">
        <v>3</v>
      </c>
      <c r="E11" s="77"/>
    </row>
    <row r="12" ht="12.75">
      <c r="D12" s="94"/>
    </row>
    <row r="13" spans="1:5" ht="12.75">
      <c r="A13" t="s">
        <v>277</v>
      </c>
      <c r="B13" s="38">
        <f>+income!F25</f>
        <v>-29262</v>
      </c>
      <c r="D13" s="38">
        <f>+income!H25</f>
        <v>19473</v>
      </c>
      <c r="E13" s="38"/>
    </row>
    <row r="14" spans="2:5" ht="12.75">
      <c r="B14" s="38"/>
      <c r="D14" s="92"/>
      <c r="E14" s="38"/>
    </row>
    <row r="15" spans="1:5" ht="12.75">
      <c r="A15" t="s">
        <v>26</v>
      </c>
      <c r="B15" s="38"/>
      <c r="D15" s="92"/>
      <c r="E15" s="38"/>
    </row>
    <row r="16" spans="1:5" ht="12.75">
      <c r="A16" t="s">
        <v>27</v>
      </c>
      <c r="B16" s="38">
        <v>8482</v>
      </c>
      <c r="D16" s="92">
        <v>9439</v>
      </c>
      <c r="E16" s="38"/>
    </row>
    <row r="17" spans="1:5" ht="12.75">
      <c r="A17" t="s">
        <v>28</v>
      </c>
      <c r="B17" s="38">
        <v>-23983</v>
      </c>
      <c r="D17" s="92">
        <v>-6043</v>
      </c>
      <c r="E17" s="38"/>
    </row>
    <row r="18" spans="2:5" ht="12.75">
      <c r="B18" s="43"/>
      <c r="D18" s="43"/>
      <c r="E18" s="38"/>
    </row>
    <row r="19" spans="1:5" ht="12.75">
      <c r="A19" t="s">
        <v>281</v>
      </c>
      <c r="B19" s="38">
        <f>SUM(B13:B18)</f>
        <v>-44763</v>
      </c>
      <c r="D19" s="38">
        <f>SUM(D13:D18)</f>
        <v>22869</v>
      </c>
      <c r="E19" s="38"/>
    </row>
    <row r="20" spans="2:5" ht="12.75">
      <c r="B20" s="38"/>
      <c r="D20" s="92"/>
      <c r="E20" s="38"/>
    </row>
    <row r="21" spans="1:5" ht="12.75">
      <c r="A21" t="s">
        <v>29</v>
      </c>
      <c r="B21" s="38"/>
      <c r="D21" s="92"/>
      <c r="E21" s="38"/>
    </row>
    <row r="22" spans="1:5" ht="12.75">
      <c r="A22" t="s">
        <v>30</v>
      </c>
      <c r="B22" s="38">
        <v>-11660</v>
      </c>
      <c r="D22" s="92">
        <v>17969</v>
      </c>
      <c r="E22" s="38"/>
    </row>
    <row r="23" spans="1:5" ht="12.75">
      <c r="A23" t="s">
        <v>135</v>
      </c>
      <c r="B23" s="38">
        <v>39505</v>
      </c>
      <c r="D23" s="92">
        <v>-45891</v>
      </c>
      <c r="E23" s="38"/>
    </row>
    <row r="24" spans="1:5" ht="12.75">
      <c r="A24" s="28" t="s">
        <v>133</v>
      </c>
      <c r="B24" s="38">
        <v>5280</v>
      </c>
      <c r="D24" s="92">
        <v>-1307</v>
      </c>
      <c r="E24" s="38"/>
    </row>
    <row r="25" spans="1:5" ht="12.75">
      <c r="A25" s="28" t="s">
        <v>134</v>
      </c>
      <c r="B25" s="38">
        <v>4148</v>
      </c>
      <c r="D25" s="92">
        <v>2362</v>
      </c>
      <c r="E25" s="38"/>
    </row>
    <row r="26" spans="1:5" ht="12.75">
      <c r="A26" s="28" t="s">
        <v>132</v>
      </c>
      <c r="B26" s="38">
        <v>-11013</v>
      </c>
      <c r="D26" s="92">
        <v>-15511</v>
      </c>
      <c r="E26" s="38"/>
    </row>
    <row r="27" spans="2:5" ht="12.75">
      <c r="B27" s="38"/>
      <c r="D27" s="38"/>
      <c r="E27" s="38"/>
    </row>
    <row r="28" spans="1:5" ht="12.75">
      <c r="A28" t="s">
        <v>31</v>
      </c>
      <c r="B28" s="45">
        <f>SUM(B19:B27)</f>
        <v>-18503</v>
      </c>
      <c r="D28" s="45">
        <f>SUM(D19:D27)</f>
        <v>-19509</v>
      </c>
      <c r="E28" s="38"/>
    </row>
    <row r="29" spans="2:5" ht="12.75">
      <c r="B29" s="38"/>
      <c r="D29" s="92"/>
      <c r="E29" s="38"/>
    </row>
    <row r="30" spans="1:5" ht="12.75">
      <c r="A30" t="s">
        <v>32</v>
      </c>
      <c r="B30" s="38"/>
      <c r="D30" s="92"/>
      <c r="E30" s="38"/>
    </row>
    <row r="31" spans="1:5" ht="12.75">
      <c r="A31" s="28" t="s">
        <v>131</v>
      </c>
      <c r="B31" s="38">
        <v>-330</v>
      </c>
      <c r="D31" s="92">
        <v>7128</v>
      </c>
      <c r="E31" s="38"/>
    </row>
    <row r="32" spans="1:5" ht="12.75">
      <c r="A32" s="28" t="s">
        <v>33</v>
      </c>
      <c r="B32" s="38">
        <v>-295</v>
      </c>
      <c r="D32" s="92">
        <v>-18</v>
      </c>
      <c r="E32" s="38"/>
    </row>
    <row r="33" spans="1:5" ht="12.75">
      <c r="A33" s="28" t="s">
        <v>150</v>
      </c>
      <c r="B33" s="38">
        <v>-20558</v>
      </c>
      <c r="D33" s="92">
        <v>-1074</v>
      </c>
      <c r="E33" s="38"/>
    </row>
    <row r="34" spans="1:5" ht="12.75">
      <c r="A34" s="28" t="s">
        <v>214</v>
      </c>
      <c r="B34" s="38">
        <v>0</v>
      </c>
      <c r="D34" s="92">
        <v>-128866</v>
      </c>
      <c r="E34" s="38"/>
    </row>
    <row r="35" spans="1:5" ht="12.75">
      <c r="A35" s="28" t="s">
        <v>34</v>
      </c>
      <c r="B35" s="38">
        <v>8034</v>
      </c>
      <c r="D35" s="92">
        <v>-21173</v>
      </c>
      <c r="E35" s="38"/>
    </row>
    <row r="36" spans="2:5" ht="12.75">
      <c r="B36" s="45">
        <f>SUM(B31:B35)</f>
        <v>-13149</v>
      </c>
      <c r="D36" s="45">
        <f>SUM(D31:D35)</f>
        <v>-144003</v>
      </c>
      <c r="E36" s="38"/>
    </row>
    <row r="37" spans="2:5" ht="12.75">
      <c r="B37" s="38"/>
      <c r="D37" s="92"/>
      <c r="E37" s="38"/>
    </row>
    <row r="38" spans="1:5" ht="12.75">
      <c r="A38" t="s">
        <v>35</v>
      </c>
      <c r="B38" s="38"/>
      <c r="D38" s="92"/>
      <c r="E38" s="38"/>
    </row>
    <row r="39" spans="1:5" ht="12.75">
      <c r="A39" s="28" t="s">
        <v>209</v>
      </c>
      <c r="B39" s="38">
        <v>-2232</v>
      </c>
      <c r="D39" s="92">
        <v>-2095</v>
      </c>
      <c r="E39" s="38"/>
    </row>
    <row r="40" spans="1:5" ht="12.75">
      <c r="A40" t="s">
        <v>36</v>
      </c>
      <c r="B40" s="38">
        <v>19453</v>
      </c>
      <c r="D40" s="92">
        <v>136408</v>
      </c>
      <c r="E40" s="38"/>
    </row>
    <row r="41" spans="1:5" ht="12.75">
      <c r="A41" t="s">
        <v>210</v>
      </c>
      <c r="B41" s="38">
        <v>9585</v>
      </c>
      <c r="D41" s="92">
        <v>20960</v>
      </c>
      <c r="E41" s="38"/>
    </row>
    <row r="42" spans="2:5" ht="12.75">
      <c r="B42" s="38"/>
      <c r="D42" s="38"/>
      <c r="E42" s="38"/>
    </row>
    <row r="43" spans="2:5" ht="12.75">
      <c r="B43" s="45">
        <f>SUM(B39:B42)</f>
        <v>26806</v>
      </c>
      <c r="D43" s="45">
        <f>SUM(D39:D42)</f>
        <v>155273</v>
      </c>
      <c r="E43" s="38"/>
    </row>
    <row r="44" spans="2:5" ht="12.75">
      <c r="B44" s="38"/>
      <c r="D44" s="92"/>
      <c r="E44" s="38"/>
    </row>
    <row r="45" spans="1:5" ht="12.75">
      <c r="A45" t="s">
        <v>37</v>
      </c>
      <c r="B45" s="38">
        <f>+B28+B36+B43</f>
        <v>-4846</v>
      </c>
      <c r="D45" s="38">
        <f>+D28+D36+D43</f>
        <v>-8239</v>
      </c>
      <c r="E45" s="38"/>
    </row>
    <row r="46" spans="2:5" ht="12.75">
      <c r="B46" s="38"/>
      <c r="D46" s="38"/>
      <c r="E46" s="38"/>
    </row>
    <row r="47" spans="1:5" ht="12.75">
      <c r="A47" t="s">
        <v>38</v>
      </c>
      <c r="B47" s="38">
        <v>-4690</v>
      </c>
      <c r="D47" s="38">
        <v>3549</v>
      </c>
      <c r="E47" s="38"/>
    </row>
    <row r="48" spans="2:5" ht="12.75">
      <c r="B48" s="38"/>
      <c r="D48" s="38"/>
      <c r="E48" s="92"/>
    </row>
    <row r="49" spans="1:5" ht="12.75">
      <c r="A49" t="s">
        <v>237</v>
      </c>
      <c r="B49" s="45">
        <f>+B45+B47</f>
        <v>-9536</v>
      </c>
      <c r="D49" s="45">
        <f>+D45+D47</f>
        <v>-4690</v>
      </c>
      <c r="E49" s="92"/>
    </row>
    <row r="50" spans="2:5" ht="12.75">
      <c r="B50" s="38"/>
      <c r="D50" s="92"/>
      <c r="E50" s="92"/>
    </row>
    <row r="52" ht="12.75">
      <c r="A52" s="73" t="s">
        <v>148</v>
      </c>
    </row>
    <row r="53" ht="12.75">
      <c r="A53" s="74" t="s">
        <v>156</v>
      </c>
    </row>
    <row r="54" spans="5:6" ht="12.75">
      <c r="E54" s="12"/>
      <c r="F54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7"/>
  <sheetViews>
    <sheetView tabSelected="1" workbookViewId="0" topLeftCell="A230">
      <selection activeCell="B231" sqref="B23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4" width="11.00390625" style="0" customWidth="1"/>
    <col min="5" max="5" width="10.28125" style="0" customWidth="1"/>
    <col min="6" max="6" width="11.421875" style="0" customWidth="1"/>
    <col min="7" max="7" width="10.8515625" style="0" customWidth="1"/>
    <col min="8" max="8" width="10.57421875" style="0" customWidth="1"/>
    <col min="9" max="9" width="10.8515625" style="0" customWidth="1"/>
  </cols>
  <sheetData>
    <row r="1" ht="12.75">
      <c r="A1" s="1" t="s">
        <v>158</v>
      </c>
    </row>
    <row r="2" ht="12.75">
      <c r="A2" s="2" t="s">
        <v>2</v>
      </c>
    </row>
    <row r="3" ht="12.75">
      <c r="A3" s="2" t="s">
        <v>212</v>
      </c>
    </row>
    <row r="5" ht="12.75">
      <c r="A5" s="1" t="s">
        <v>159</v>
      </c>
    </row>
    <row r="7" spans="1:2" ht="12.75">
      <c r="A7" s="46" t="s">
        <v>160</v>
      </c>
      <c r="B7" s="1" t="s">
        <v>91</v>
      </c>
    </row>
    <row r="8" ht="12.75">
      <c r="B8" t="s">
        <v>90</v>
      </c>
    </row>
    <row r="9" ht="12.75">
      <c r="B9" s="28" t="s">
        <v>142</v>
      </c>
    </row>
    <row r="10" ht="12.75">
      <c r="B10" s="28"/>
    </row>
    <row r="11" ht="12.75">
      <c r="B11" s="28"/>
    </row>
    <row r="12" ht="12.75">
      <c r="B12" t="s">
        <v>112</v>
      </c>
    </row>
    <row r="13" ht="12.75">
      <c r="B13" t="s">
        <v>161</v>
      </c>
    </row>
    <row r="16" spans="1:2" ht="12.75">
      <c r="A16" s="46" t="s">
        <v>163</v>
      </c>
      <c r="B16" s="1" t="s">
        <v>164</v>
      </c>
    </row>
    <row r="17" ht="12.75">
      <c r="B17" t="s">
        <v>162</v>
      </c>
    </row>
    <row r="18" ht="12.75">
      <c r="B18" t="s">
        <v>113</v>
      </c>
    </row>
    <row r="21" spans="1:2" ht="12.75">
      <c r="A21" s="46" t="s">
        <v>165</v>
      </c>
      <c r="B21" s="1" t="s">
        <v>46</v>
      </c>
    </row>
    <row r="22" ht="12.75">
      <c r="B22" t="s">
        <v>47</v>
      </c>
    </row>
    <row r="25" spans="1:2" ht="12.75">
      <c r="A25" s="46" t="s">
        <v>166</v>
      </c>
      <c r="B25" s="1" t="s">
        <v>45</v>
      </c>
    </row>
    <row r="26" spans="5:8" ht="12.75">
      <c r="E26" s="8"/>
      <c r="F26" s="8" t="s">
        <v>128</v>
      </c>
      <c r="G26" s="103"/>
      <c r="H26" s="8" t="s">
        <v>238</v>
      </c>
    </row>
    <row r="27" spans="5:8" ht="12.75">
      <c r="E27" s="10"/>
      <c r="F27" s="10">
        <v>37986</v>
      </c>
      <c r="G27" s="105"/>
      <c r="H27" s="10">
        <v>37986</v>
      </c>
    </row>
    <row r="28" spans="2:8" ht="12.75">
      <c r="B28" t="s">
        <v>129</v>
      </c>
      <c r="E28" s="10"/>
      <c r="F28" s="10"/>
      <c r="G28" s="105"/>
      <c r="H28" s="10"/>
    </row>
    <row r="29" spans="2:8" ht="12.75">
      <c r="B29" t="s">
        <v>251</v>
      </c>
      <c r="E29" s="96"/>
      <c r="F29" s="96">
        <f>+H29-452</f>
        <v>319</v>
      </c>
      <c r="G29" s="111"/>
      <c r="H29" s="96">
        <v>771</v>
      </c>
    </row>
    <row r="30" spans="2:8" ht="12.75">
      <c r="B30" s="28" t="s">
        <v>259</v>
      </c>
      <c r="E30" s="96"/>
      <c r="F30" s="96">
        <f>+H30-0</f>
        <v>-37036</v>
      </c>
      <c r="G30" s="111"/>
      <c r="H30" s="96">
        <v>-37036</v>
      </c>
    </row>
    <row r="31" spans="2:8" ht="12.75">
      <c r="B31" s="28" t="s">
        <v>255</v>
      </c>
      <c r="E31" s="96"/>
      <c r="F31" s="96">
        <f>+H31-0</f>
        <v>-1013</v>
      </c>
      <c r="G31" s="111"/>
      <c r="H31" s="96">
        <v>-1013</v>
      </c>
    </row>
    <row r="32" spans="2:8" ht="12.75">
      <c r="B32" s="28" t="s">
        <v>256</v>
      </c>
      <c r="E32" s="96"/>
      <c r="F32" s="96">
        <f>+H32-0</f>
        <v>-3555</v>
      </c>
      <c r="G32" s="111"/>
      <c r="H32" s="96">
        <v>-3555</v>
      </c>
    </row>
    <row r="33" spans="2:8" ht="12.75">
      <c r="B33" t="s">
        <v>213</v>
      </c>
      <c r="E33" s="96"/>
      <c r="F33" s="96">
        <f>+H33-7237</f>
        <v>87</v>
      </c>
      <c r="G33" s="111"/>
      <c r="H33" s="96">
        <v>7324</v>
      </c>
    </row>
    <row r="34" spans="5:8" ht="12.75">
      <c r="E34" s="104"/>
      <c r="F34" s="97">
        <f>SUM(F28:F33)</f>
        <v>-41198</v>
      </c>
      <c r="G34" s="104"/>
      <c r="H34" s="97">
        <f>SUM(H28:H33)</f>
        <v>-33509</v>
      </c>
    </row>
    <row r="35" spans="5:7" ht="12.75">
      <c r="E35" s="10"/>
      <c r="F35" s="10"/>
      <c r="G35" s="105"/>
    </row>
    <row r="37" spans="1:2" ht="12.75">
      <c r="A37" s="46" t="s">
        <v>167</v>
      </c>
      <c r="B37" s="1" t="s">
        <v>48</v>
      </c>
    </row>
    <row r="38" ht="12.75">
      <c r="B38" t="s">
        <v>92</v>
      </c>
    </row>
    <row r="39" ht="12.75">
      <c r="B39" t="s">
        <v>93</v>
      </c>
    </row>
    <row r="42" spans="1:2" ht="12.75">
      <c r="A42" s="46" t="s">
        <v>168</v>
      </c>
      <c r="B42" s="1" t="s">
        <v>49</v>
      </c>
    </row>
    <row r="43" spans="1:2" ht="12.75">
      <c r="A43" s="46"/>
      <c r="B43" t="s">
        <v>239</v>
      </c>
    </row>
    <row r="44" spans="1:2" ht="12.75">
      <c r="A44" s="46"/>
      <c r="B44" s="28" t="s">
        <v>240</v>
      </c>
    </row>
    <row r="47" spans="1:2" ht="12.75">
      <c r="A47" s="46" t="s">
        <v>169</v>
      </c>
      <c r="B47" s="1" t="s">
        <v>50</v>
      </c>
    </row>
    <row r="48" ht="12.75">
      <c r="B48" t="s">
        <v>241</v>
      </c>
    </row>
    <row r="51" spans="1:2" ht="12.75">
      <c r="A51" s="46" t="s">
        <v>170</v>
      </c>
      <c r="B51" s="1" t="s">
        <v>51</v>
      </c>
    </row>
    <row r="52" spans="3:5" ht="12.75">
      <c r="C52" s="98"/>
      <c r="D52" s="98"/>
      <c r="E52" s="98" t="s">
        <v>242</v>
      </c>
    </row>
    <row r="53" spans="3:5" ht="12.75">
      <c r="C53" s="1"/>
      <c r="D53" s="1"/>
      <c r="E53" s="1"/>
    </row>
    <row r="54" spans="3:9" ht="12.75">
      <c r="C54" s="8"/>
      <c r="D54" s="8"/>
      <c r="E54" s="8" t="s">
        <v>143</v>
      </c>
      <c r="F54" s="8" t="s">
        <v>116</v>
      </c>
      <c r="G54" s="8" t="s">
        <v>118</v>
      </c>
      <c r="H54" s="8" t="s">
        <v>120</v>
      </c>
      <c r="I54" s="1"/>
    </row>
    <row r="55" spans="2:9" ht="12.75">
      <c r="B55" s="1" t="s">
        <v>114</v>
      </c>
      <c r="C55" s="8" t="s">
        <v>115</v>
      </c>
      <c r="D55" s="8" t="s">
        <v>52</v>
      </c>
      <c r="E55" s="8" t="s">
        <v>144</v>
      </c>
      <c r="F55" s="8" t="s">
        <v>117</v>
      </c>
      <c r="G55" s="8" t="s">
        <v>119</v>
      </c>
      <c r="H55" s="8" t="s">
        <v>121</v>
      </c>
      <c r="I55" s="1" t="s">
        <v>44</v>
      </c>
    </row>
    <row r="56" spans="3:9" ht="12.75">
      <c r="C56" s="8" t="s">
        <v>3</v>
      </c>
      <c r="D56" s="8" t="s">
        <v>3</v>
      </c>
      <c r="E56" s="8" t="s">
        <v>3</v>
      </c>
      <c r="F56" s="8" t="s">
        <v>3</v>
      </c>
      <c r="G56" s="8" t="s">
        <v>3</v>
      </c>
      <c r="H56" s="8" t="s">
        <v>3</v>
      </c>
      <c r="I56" s="8" t="s">
        <v>3</v>
      </c>
    </row>
    <row r="58" spans="2:9" ht="12.75">
      <c r="B58" t="s">
        <v>5</v>
      </c>
      <c r="C58" s="43">
        <v>114437</v>
      </c>
      <c r="D58" s="43">
        <v>4755</v>
      </c>
      <c r="E58" s="99">
        <v>0</v>
      </c>
      <c r="F58" s="43">
        <v>13744</v>
      </c>
      <c r="G58" s="43">
        <v>47227</v>
      </c>
      <c r="H58" s="43">
        <v>86</v>
      </c>
      <c r="I58" s="43">
        <f>SUM(C58:H58)</f>
        <v>180249</v>
      </c>
    </row>
    <row r="59" spans="3:5" ht="12.75">
      <c r="C59" s="38"/>
      <c r="D59" s="38"/>
      <c r="E59" s="38"/>
    </row>
    <row r="60" spans="2:9" ht="12.75">
      <c r="B60" t="s">
        <v>122</v>
      </c>
      <c r="C60" s="43">
        <v>32313</v>
      </c>
      <c r="D60" s="43">
        <v>621</v>
      </c>
      <c r="E60" s="43">
        <v>718</v>
      </c>
      <c r="F60" s="95">
        <v>-6261</v>
      </c>
      <c r="G60" s="43">
        <v>4237</v>
      </c>
      <c r="H60" s="43">
        <v>-28910</v>
      </c>
      <c r="I60" s="38">
        <f>SUM(C60:H60)</f>
        <v>2718</v>
      </c>
    </row>
    <row r="61" spans="3:5" ht="12.75">
      <c r="C61" s="38"/>
      <c r="D61" s="38"/>
      <c r="E61" s="38"/>
    </row>
    <row r="62" spans="2:9" ht="12.75">
      <c r="B62" t="s">
        <v>123</v>
      </c>
      <c r="C62" s="38"/>
      <c r="D62" s="38"/>
      <c r="E62" s="38"/>
      <c r="I62" s="80">
        <v>-10759</v>
      </c>
    </row>
    <row r="63" spans="3:9" ht="12.75">
      <c r="C63" s="92"/>
      <c r="D63" s="92"/>
      <c r="E63" s="92"/>
      <c r="I63" s="48"/>
    </row>
    <row r="64" spans="2:9" ht="12.75">
      <c r="B64" t="s">
        <v>124</v>
      </c>
      <c r="C64" s="92"/>
      <c r="D64" s="92"/>
      <c r="E64" s="92"/>
      <c r="I64" s="38">
        <f>+I60+I62</f>
        <v>-8041</v>
      </c>
    </row>
    <row r="65" spans="3:5" ht="12.75">
      <c r="C65" s="94"/>
      <c r="D65" s="94"/>
      <c r="E65" s="94"/>
    </row>
    <row r="66" spans="2:9" ht="12.75">
      <c r="B66" t="s">
        <v>9</v>
      </c>
      <c r="C66" s="94"/>
      <c r="D66" s="94"/>
      <c r="E66" s="94"/>
      <c r="I66" s="80">
        <v>-21221</v>
      </c>
    </row>
    <row r="67" spans="3:5" ht="12.75">
      <c r="C67" s="94"/>
      <c r="D67" s="94"/>
      <c r="E67" s="94"/>
    </row>
    <row r="68" spans="2:9" ht="12.75">
      <c r="B68" t="s">
        <v>125</v>
      </c>
      <c r="C68" s="94"/>
      <c r="D68" s="94"/>
      <c r="E68" s="94"/>
      <c r="I68" s="45">
        <f>+I64+I66</f>
        <v>-29262</v>
      </c>
    </row>
    <row r="69" spans="3:5" ht="12.75">
      <c r="C69" s="94"/>
      <c r="D69" s="94"/>
      <c r="E69" s="94"/>
    </row>
    <row r="70" spans="2:5" ht="12.75">
      <c r="B70" t="s">
        <v>126</v>
      </c>
      <c r="C70" s="94"/>
      <c r="D70" s="94"/>
      <c r="E70" s="94"/>
    </row>
    <row r="71" spans="2:5" ht="12.75">
      <c r="B71" t="s">
        <v>127</v>
      </c>
      <c r="C71" s="94"/>
      <c r="D71" s="94"/>
      <c r="E71" s="94"/>
    </row>
    <row r="72" spans="3:5" ht="12.75">
      <c r="C72" s="94"/>
      <c r="D72" s="94"/>
      <c r="E72" s="94"/>
    </row>
    <row r="74" spans="1:2" ht="12.75">
      <c r="A74" s="46" t="s">
        <v>171</v>
      </c>
      <c r="B74" s="1" t="s">
        <v>145</v>
      </c>
    </row>
    <row r="75" ht="12.75">
      <c r="B75" t="s">
        <v>146</v>
      </c>
    </row>
    <row r="76" ht="12.75">
      <c r="B76" t="s">
        <v>172</v>
      </c>
    </row>
    <row r="77" ht="12.75">
      <c r="B77" s="28" t="s">
        <v>94</v>
      </c>
    </row>
    <row r="80" spans="1:2" ht="12.75">
      <c r="A80" s="46" t="s">
        <v>173</v>
      </c>
      <c r="B80" s="1" t="s">
        <v>53</v>
      </c>
    </row>
    <row r="81" ht="12.75">
      <c r="B81" t="s">
        <v>243</v>
      </c>
    </row>
    <row r="84" spans="1:2" ht="12.75">
      <c r="A84" s="46" t="s">
        <v>174</v>
      </c>
      <c r="B84" s="1" t="s">
        <v>54</v>
      </c>
    </row>
    <row r="85" spans="1:2" ht="12.75">
      <c r="A85" s="46"/>
      <c r="B85" s="2" t="s">
        <v>175</v>
      </c>
    </row>
    <row r="86" ht="12.75">
      <c r="B86" s="28"/>
    </row>
    <row r="88" spans="1:2" ht="12.75">
      <c r="A88" s="46" t="s">
        <v>176</v>
      </c>
      <c r="B88" s="1" t="s">
        <v>56</v>
      </c>
    </row>
    <row r="89" ht="12.75">
      <c r="B89" t="s">
        <v>257</v>
      </c>
    </row>
    <row r="90" ht="12.75">
      <c r="B90" s="28" t="s">
        <v>225</v>
      </c>
    </row>
    <row r="91" ht="12.75">
      <c r="B91" s="28" t="s">
        <v>264</v>
      </c>
    </row>
    <row r="94" ht="12.75">
      <c r="A94" s="1" t="s">
        <v>177</v>
      </c>
    </row>
    <row r="95" ht="12.75">
      <c r="A95" s="1" t="s">
        <v>178</v>
      </c>
    </row>
    <row r="97" spans="1:2" ht="12.75">
      <c r="A97" s="46" t="s">
        <v>179</v>
      </c>
      <c r="B97" s="1" t="s">
        <v>57</v>
      </c>
    </row>
    <row r="98" ht="12.75">
      <c r="B98" t="s">
        <v>274</v>
      </c>
    </row>
    <row r="99" ht="12.75">
      <c r="B99" s="28" t="s">
        <v>275</v>
      </c>
    </row>
    <row r="102" spans="1:2" ht="12.75">
      <c r="A102" s="46" t="s">
        <v>180</v>
      </c>
      <c r="B102" s="1" t="s">
        <v>96</v>
      </c>
    </row>
    <row r="103" ht="12.75">
      <c r="B103" t="s">
        <v>261</v>
      </c>
    </row>
    <row r="104" ht="12.75">
      <c r="B104" s="28" t="s">
        <v>258</v>
      </c>
    </row>
    <row r="107" spans="1:2" ht="12.75">
      <c r="A107" s="46" t="s">
        <v>182</v>
      </c>
      <c r="B107" s="1" t="s">
        <v>58</v>
      </c>
    </row>
    <row r="108" ht="12.75">
      <c r="B108" t="s">
        <v>154</v>
      </c>
    </row>
    <row r="109" ht="12.75">
      <c r="B109" t="s">
        <v>276</v>
      </c>
    </row>
    <row r="112" spans="1:2" ht="12.75">
      <c r="A112" s="46" t="s">
        <v>183</v>
      </c>
      <c r="B112" s="1" t="s">
        <v>59</v>
      </c>
    </row>
    <row r="113" ht="12.75">
      <c r="B113" t="s">
        <v>60</v>
      </c>
    </row>
    <row r="116" spans="1:2" ht="12.75">
      <c r="A116" s="46" t="s">
        <v>184</v>
      </c>
      <c r="B116" s="1" t="s">
        <v>11</v>
      </c>
    </row>
    <row r="117" ht="12.75">
      <c r="B117" t="s">
        <v>61</v>
      </c>
    </row>
    <row r="118" spans="4:8" ht="12.75">
      <c r="D118" s="94"/>
      <c r="E118" s="103"/>
      <c r="F118" s="8" t="s">
        <v>128</v>
      </c>
      <c r="G118" s="103"/>
      <c r="H118" s="8" t="s">
        <v>238</v>
      </c>
    </row>
    <row r="119" spans="4:8" ht="12.75">
      <c r="D119" s="94"/>
      <c r="E119" s="105"/>
      <c r="F119" s="10">
        <v>37986</v>
      </c>
      <c r="G119" s="105"/>
      <c r="H119" s="10">
        <v>37986</v>
      </c>
    </row>
    <row r="120" spans="4:7" ht="12.75">
      <c r="D120" s="94"/>
      <c r="E120" s="94"/>
      <c r="G120" s="94"/>
    </row>
    <row r="121" spans="2:8" ht="12.75">
      <c r="B121" t="s">
        <v>62</v>
      </c>
      <c r="D121" s="94"/>
      <c r="E121" s="92"/>
      <c r="F121" s="38">
        <f>+H121-2772</f>
        <v>2348</v>
      </c>
      <c r="G121" s="92"/>
      <c r="H121" s="38">
        <v>5120</v>
      </c>
    </row>
    <row r="122" spans="2:8" ht="12.75">
      <c r="B122" t="s">
        <v>211</v>
      </c>
      <c r="D122" s="94"/>
      <c r="E122" s="92"/>
      <c r="F122" s="38">
        <f>+H122-101</f>
        <v>632</v>
      </c>
      <c r="G122" s="92"/>
      <c r="H122" s="38">
        <v>733</v>
      </c>
    </row>
    <row r="123" spans="2:8" ht="12.75">
      <c r="B123" s="28" t="s">
        <v>106</v>
      </c>
      <c r="D123" s="94"/>
      <c r="E123" s="92"/>
      <c r="F123" s="38">
        <f>+H123-0</f>
        <v>15</v>
      </c>
      <c r="G123" s="92"/>
      <c r="H123" s="38">
        <v>15</v>
      </c>
    </row>
    <row r="124" spans="2:8" ht="12.75">
      <c r="B124" t="s">
        <v>63</v>
      </c>
      <c r="D124" s="94"/>
      <c r="E124" s="92"/>
      <c r="F124" s="38">
        <f>+H124+583</f>
        <v>416</v>
      </c>
      <c r="G124" s="92"/>
      <c r="H124" s="38">
        <v>-167</v>
      </c>
    </row>
    <row r="125" spans="4:8" ht="12.75">
      <c r="D125" s="94"/>
      <c r="E125" s="92"/>
      <c r="F125" s="45">
        <f>SUM(F121:F124)</f>
        <v>3411</v>
      </c>
      <c r="G125" s="92"/>
      <c r="H125" s="45">
        <f>SUM(H121:H124)</f>
        <v>5701</v>
      </c>
    </row>
    <row r="126" ht="12.75">
      <c r="G126" s="94"/>
    </row>
    <row r="127" ht="12.75">
      <c r="B127" t="s">
        <v>262</v>
      </c>
    </row>
    <row r="128" ht="12.75">
      <c r="B128" s="28" t="s">
        <v>263</v>
      </c>
    </row>
    <row r="131" spans="1:2" ht="12.75">
      <c r="A131" s="46" t="s">
        <v>185</v>
      </c>
      <c r="B131" s="1" t="s">
        <v>181</v>
      </c>
    </row>
    <row r="132" ht="12.75">
      <c r="B132" t="s">
        <v>246</v>
      </c>
    </row>
    <row r="133" ht="12.75">
      <c r="B133" s="28" t="s">
        <v>215</v>
      </c>
    </row>
    <row r="136" spans="1:2" ht="12.75">
      <c r="A136" s="46" t="s">
        <v>186</v>
      </c>
      <c r="B136" s="1" t="s">
        <v>64</v>
      </c>
    </row>
    <row r="137" spans="2:7" ht="12.75">
      <c r="B137" s="4" t="s">
        <v>65</v>
      </c>
      <c r="C137" s="4"/>
      <c r="D137" s="4"/>
      <c r="E137" s="49"/>
      <c r="F137" s="4"/>
      <c r="G137" s="4"/>
    </row>
    <row r="138" spans="2:8" ht="12.75">
      <c r="B138" s="4"/>
      <c r="C138" s="4"/>
      <c r="D138" s="4"/>
      <c r="E138" s="103"/>
      <c r="F138" s="8" t="s">
        <v>128</v>
      </c>
      <c r="G138" s="103"/>
      <c r="H138" s="8" t="s">
        <v>238</v>
      </c>
    </row>
    <row r="139" spans="2:8" ht="12.75">
      <c r="B139" s="2"/>
      <c r="C139" s="2"/>
      <c r="D139" s="9"/>
      <c r="E139" s="106"/>
      <c r="F139" s="50">
        <v>37986</v>
      </c>
      <c r="G139" s="106"/>
      <c r="H139" s="50">
        <v>37986</v>
      </c>
    </row>
    <row r="140" spans="2:8" ht="12.75">
      <c r="B140" s="2"/>
      <c r="C140" s="2"/>
      <c r="D140" s="1"/>
      <c r="E140" s="107"/>
      <c r="F140" s="51" t="s">
        <v>3</v>
      </c>
      <c r="G140" s="107"/>
      <c r="H140" s="51" t="s">
        <v>3</v>
      </c>
    </row>
    <row r="141" spans="2:8" ht="12.75">
      <c r="B141" s="2"/>
      <c r="C141" s="2"/>
      <c r="D141" s="2"/>
      <c r="E141" s="21"/>
      <c r="F141" s="3"/>
      <c r="G141" s="21"/>
      <c r="H141" s="3"/>
    </row>
    <row r="142" spans="2:8" ht="13.5" thickBot="1">
      <c r="B142" s="2" t="s">
        <v>66</v>
      </c>
      <c r="C142" s="2"/>
      <c r="D142" s="2"/>
      <c r="E142" s="30"/>
      <c r="F142" s="112">
        <f>+H142-21424</f>
        <v>1552</v>
      </c>
      <c r="G142" s="30"/>
      <c r="H142" s="112">
        <v>22976</v>
      </c>
    </row>
    <row r="143" spans="2:8" ht="13.5" thickBot="1">
      <c r="B143" s="47" t="s">
        <v>67</v>
      </c>
      <c r="C143" s="4"/>
      <c r="D143" s="4"/>
      <c r="E143" s="108"/>
      <c r="F143" s="113">
        <f>+H143-9111</f>
        <v>849</v>
      </c>
      <c r="G143" s="108"/>
      <c r="H143" s="113">
        <v>9960</v>
      </c>
    </row>
    <row r="144" spans="2:8" ht="13.5" thickBot="1">
      <c r="B144" s="47" t="s">
        <v>68</v>
      </c>
      <c r="C144" s="4"/>
      <c r="D144" s="4"/>
      <c r="E144" s="109"/>
      <c r="F144" s="114">
        <f>+H144-7237</f>
        <v>86</v>
      </c>
      <c r="G144" s="29"/>
      <c r="H144" s="114">
        <v>7323</v>
      </c>
    </row>
    <row r="145" spans="2:8" ht="12.75">
      <c r="B145" s="4"/>
      <c r="C145" s="4"/>
      <c r="D145" s="4"/>
      <c r="E145" s="68"/>
      <c r="F145" s="4"/>
      <c r="G145" s="18"/>
      <c r="H145" s="4"/>
    </row>
    <row r="146" spans="2:7" ht="12.75">
      <c r="B146" s="4"/>
      <c r="C146" s="4"/>
      <c r="D146" s="4"/>
      <c r="E146" s="53"/>
      <c r="F146" s="4"/>
      <c r="G146" s="18"/>
    </row>
    <row r="147" spans="2:7" ht="12.75">
      <c r="B147" s="2" t="s">
        <v>244</v>
      </c>
      <c r="C147" s="2"/>
      <c r="D147" s="2"/>
      <c r="E147" s="3"/>
      <c r="F147" s="54"/>
      <c r="G147" s="2"/>
    </row>
    <row r="148" spans="2:7" ht="12.75">
      <c r="B148" s="4"/>
      <c r="C148" s="55" t="s">
        <v>69</v>
      </c>
      <c r="D148" s="55"/>
      <c r="E148" s="55" t="s">
        <v>70</v>
      </c>
      <c r="F148" s="53"/>
      <c r="G148" s="55" t="s">
        <v>71</v>
      </c>
    </row>
    <row r="149" spans="2:7" ht="12.75">
      <c r="B149" s="4"/>
      <c r="C149" s="55" t="s">
        <v>72</v>
      </c>
      <c r="D149" s="55"/>
      <c r="E149" s="55" t="s">
        <v>73</v>
      </c>
      <c r="F149" s="53"/>
      <c r="G149" s="55" t="s">
        <v>73</v>
      </c>
    </row>
    <row r="150" spans="2:7" ht="12.75">
      <c r="B150" s="2"/>
      <c r="C150" s="8" t="s">
        <v>3</v>
      </c>
      <c r="D150" s="2"/>
      <c r="E150" s="8" t="s">
        <v>3</v>
      </c>
      <c r="F150" s="4"/>
      <c r="G150" s="8" t="s">
        <v>3</v>
      </c>
    </row>
    <row r="151" spans="2:7" ht="12.75">
      <c r="B151" s="2" t="s">
        <v>74</v>
      </c>
      <c r="C151" s="2"/>
      <c r="D151" s="2"/>
      <c r="E151" s="3"/>
      <c r="F151" s="4"/>
      <c r="G151" s="56"/>
    </row>
    <row r="152" spans="2:7" ht="12.75">
      <c r="B152" s="2" t="s">
        <v>75</v>
      </c>
      <c r="C152" s="57">
        <v>218840</v>
      </c>
      <c r="D152" s="58"/>
      <c r="E152" s="59">
        <v>146586</v>
      </c>
      <c r="F152" s="60"/>
      <c r="G152" s="11">
        <v>53678</v>
      </c>
    </row>
    <row r="153" spans="2:7" ht="12.75">
      <c r="B153" s="4" t="s">
        <v>76</v>
      </c>
      <c r="C153" s="61">
        <v>85464</v>
      </c>
      <c r="D153" s="58"/>
      <c r="E153" s="62">
        <v>68968</v>
      </c>
      <c r="F153" s="60"/>
      <c r="G153" s="61">
        <v>77032</v>
      </c>
    </row>
    <row r="154" spans="2:7" ht="13.5" thickBot="1">
      <c r="B154" s="4" t="s">
        <v>77</v>
      </c>
      <c r="C154" s="63">
        <f>C152+C153</f>
        <v>304304</v>
      </c>
      <c r="D154" s="58"/>
      <c r="E154" s="64">
        <f>E152+E153</f>
        <v>215554</v>
      </c>
      <c r="F154" s="60"/>
      <c r="G154" s="63">
        <f>G152+G153</f>
        <v>130710</v>
      </c>
    </row>
    <row r="155" spans="2:7" ht="12.75">
      <c r="B155" s="4"/>
      <c r="C155" s="65"/>
      <c r="D155" s="58"/>
      <c r="E155" s="66"/>
      <c r="F155" s="60"/>
      <c r="G155" s="65"/>
    </row>
    <row r="157" spans="1:2" ht="12.75">
      <c r="A157" s="46" t="s">
        <v>187</v>
      </c>
      <c r="B157" s="1" t="s">
        <v>78</v>
      </c>
    </row>
    <row r="158" ht="12.75">
      <c r="B158" s="2" t="s">
        <v>216</v>
      </c>
    </row>
    <row r="159" ht="12.75">
      <c r="B159" t="s">
        <v>217</v>
      </c>
    </row>
    <row r="160" ht="12.75">
      <c r="B160" t="s">
        <v>218</v>
      </c>
    </row>
    <row r="161" ht="12.75">
      <c r="B161" t="s">
        <v>219</v>
      </c>
    </row>
    <row r="162" ht="12.75">
      <c r="B162" t="s">
        <v>220</v>
      </c>
    </row>
    <row r="164" ht="12.75">
      <c r="B164" t="s">
        <v>265</v>
      </c>
    </row>
    <row r="165" ht="12.75">
      <c r="B165" s="28" t="s">
        <v>266</v>
      </c>
    </row>
    <row r="167" ht="12.75">
      <c r="B167" t="s">
        <v>226</v>
      </c>
    </row>
    <row r="168" ht="12.75">
      <c r="B168" t="s">
        <v>221</v>
      </c>
    </row>
    <row r="170" ht="12.75">
      <c r="B170" t="s">
        <v>268</v>
      </c>
    </row>
    <row r="172" ht="12.75">
      <c r="B172" s="28" t="s">
        <v>222</v>
      </c>
    </row>
    <row r="173" ht="12.75">
      <c r="B173" s="28" t="s">
        <v>223</v>
      </c>
    </row>
    <row r="174" ht="12.75">
      <c r="B174" s="28" t="s">
        <v>224</v>
      </c>
    </row>
    <row r="176" ht="12.75">
      <c r="B176" s="28" t="s">
        <v>267</v>
      </c>
    </row>
    <row r="179" spans="1:7" ht="12.75">
      <c r="A179" s="46" t="s">
        <v>188</v>
      </c>
      <c r="B179" s="1" t="s">
        <v>79</v>
      </c>
      <c r="C179" s="2"/>
      <c r="D179" s="2"/>
      <c r="E179" s="3"/>
      <c r="F179" s="4"/>
      <c r="G179" s="2"/>
    </row>
    <row r="180" spans="1:7" ht="12.75">
      <c r="A180" s="4"/>
      <c r="B180" s="4" t="s">
        <v>245</v>
      </c>
      <c r="C180" s="2"/>
      <c r="D180" s="2"/>
      <c r="E180" s="3"/>
      <c r="F180" s="4"/>
      <c r="G180" s="2"/>
    </row>
    <row r="181" spans="1:7" ht="12.75">
      <c r="A181" s="2"/>
      <c r="B181" s="2"/>
      <c r="C181" s="2"/>
      <c r="D181" s="2"/>
      <c r="E181" s="8"/>
      <c r="F181" s="9"/>
      <c r="G181" s="51" t="s">
        <v>3</v>
      </c>
    </row>
    <row r="182" spans="1:7" ht="12.75">
      <c r="A182" s="2"/>
      <c r="B182" s="2" t="s">
        <v>193</v>
      </c>
      <c r="C182" s="2"/>
      <c r="D182" s="2"/>
      <c r="E182" s="3"/>
      <c r="F182" s="4"/>
      <c r="G182" s="2"/>
    </row>
    <row r="183" spans="1:7" ht="12.75">
      <c r="A183" s="2"/>
      <c r="B183" s="2" t="s">
        <v>192</v>
      </c>
      <c r="C183" s="2"/>
      <c r="D183" s="2"/>
      <c r="E183" s="67"/>
      <c r="F183" s="4"/>
      <c r="G183" s="52">
        <v>117931</v>
      </c>
    </row>
    <row r="184" spans="1:7" ht="12.75">
      <c r="A184" s="2"/>
      <c r="B184" s="2" t="s">
        <v>194</v>
      </c>
      <c r="C184" s="2"/>
      <c r="D184" s="2"/>
      <c r="E184" s="67"/>
      <c r="F184" s="4"/>
      <c r="G184" s="52">
        <v>77374</v>
      </c>
    </row>
    <row r="185" spans="1:7" ht="12.75">
      <c r="A185" s="4"/>
      <c r="B185" s="2" t="s">
        <v>195</v>
      </c>
      <c r="C185" s="4"/>
      <c r="D185" s="4"/>
      <c r="E185" s="68"/>
      <c r="F185" s="4"/>
      <c r="G185" s="69"/>
    </row>
    <row r="186" spans="1:7" ht="12.75">
      <c r="A186" s="4"/>
      <c r="B186" s="2" t="s">
        <v>192</v>
      </c>
      <c r="C186" s="4"/>
      <c r="D186" s="4"/>
      <c r="E186" s="68"/>
      <c r="F186" s="4"/>
      <c r="G186" s="69">
        <v>93967</v>
      </c>
    </row>
    <row r="187" spans="1:7" ht="12.75">
      <c r="A187" s="4"/>
      <c r="B187" s="2" t="s">
        <v>194</v>
      </c>
      <c r="C187" s="4"/>
      <c r="D187" s="4"/>
      <c r="E187" s="68"/>
      <c r="F187" s="4"/>
      <c r="G187" s="69">
        <v>41065</v>
      </c>
    </row>
    <row r="188" spans="1:7" ht="12.75">
      <c r="A188" s="4"/>
      <c r="B188" s="2"/>
      <c r="C188" s="4"/>
      <c r="D188" s="4"/>
      <c r="E188" s="68"/>
      <c r="F188" s="4"/>
      <c r="G188" s="70"/>
    </row>
    <row r="189" spans="1:7" ht="13.5" thickBot="1">
      <c r="A189" s="4"/>
      <c r="B189" s="4" t="s">
        <v>80</v>
      </c>
      <c r="C189" s="4"/>
      <c r="D189" s="4"/>
      <c r="E189" s="68"/>
      <c r="F189" s="4"/>
      <c r="G189" s="71">
        <f>SUM(G183:G188)</f>
        <v>330337</v>
      </c>
    </row>
    <row r="190" spans="1:7" ht="13.5" thickTop="1">
      <c r="A190" s="4"/>
      <c r="B190" s="4"/>
      <c r="C190" s="4"/>
      <c r="D190" s="4"/>
      <c r="E190" s="68"/>
      <c r="F190" s="4"/>
      <c r="G190" s="69"/>
    </row>
    <row r="191" ht="12.75">
      <c r="B191" s="2" t="s">
        <v>95</v>
      </c>
    </row>
    <row r="194" spans="1:2" ht="12.75">
      <c r="A194" s="46" t="s">
        <v>189</v>
      </c>
      <c r="B194" s="1" t="s">
        <v>81</v>
      </c>
    </row>
    <row r="195" ht="12.75">
      <c r="B195" t="s">
        <v>82</v>
      </c>
    </row>
    <row r="198" spans="1:2" ht="12.75">
      <c r="A198" s="72" t="s">
        <v>190</v>
      </c>
      <c r="B198" s="9" t="s">
        <v>83</v>
      </c>
    </row>
    <row r="199" spans="1:2" ht="12.75">
      <c r="A199" s="2"/>
      <c r="B199" s="2" t="s">
        <v>84</v>
      </c>
    </row>
    <row r="202" spans="1:2" ht="12.75">
      <c r="A202" s="46" t="s">
        <v>191</v>
      </c>
      <c r="B202" s="1" t="s">
        <v>139</v>
      </c>
    </row>
    <row r="203" spans="1:2" ht="12.75">
      <c r="A203" s="46"/>
      <c r="B203" s="116" t="s">
        <v>269</v>
      </c>
    </row>
    <row r="204" spans="1:2" ht="12.75">
      <c r="A204" s="46"/>
      <c r="B204" s="116" t="s">
        <v>270</v>
      </c>
    </row>
    <row r="205" spans="1:2" ht="12.75">
      <c r="A205" s="46"/>
      <c r="B205" s="1"/>
    </row>
    <row r="206" ht="12.75">
      <c r="B206" s="28" t="s">
        <v>271</v>
      </c>
    </row>
    <row r="207" ht="12.75">
      <c r="B207" s="28" t="s">
        <v>272</v>
      </c>
    </row>
    <row r="209" spans="1:2" ht="12.75">
      <c r="A209" s="46" t="s">
        <v>198</v>
      </c>
      <c r="B209" s="1" t="s">
        <v>85</v>
      </c>
    </row>
    <row r="210" spans="4:9" ht="12.75">
      <c r="D210" s="1" t="s">
        <v>97</v>
      </c>
      <c r="E210" s="1"/>
      <c r="G210" s="1" t="s">
        <v>230</v>
      </c>
      <c r="H210" s="1"/>
      <c r="I210" s="1"/>
    </row>
    <row r="211" spans="4:8" ht="12.75">
      <c r="D211" s="78">
        <v>37986</v>
      </c>
      <c r="E211" s="78">
        <v>37621</v>
      </c>
      <c r="G211" s="78">
        <v>37986</v>
      </c>
      <c r="H211" s="78">
        <v>37621</v>
      </c>
    </row>
    <row r="213" spans="2:8" ht="12.75">
      <c r="B213" t="s">
        <v>273</v>
      </c>
      <c r="D213" s="80">
        <f>+income!B33</f>
        <v>-41714</v>
      </c>
      <c r="E213" s="80">
        <f>+income!D33</f>
        <v>-3551</v>
      </c>
      <c r="F213" s="80"/>
      <c r="G213" s="80">
        <f>+income!F33</f>
        <v>-35573</v>
      </c>
      <c r="H213" s="80">
        <f>+income!H33</f>
        <v>11386</v>
      </c>
    </row>
    <row r="214" spans="4:8" ht="12.75">
      <c r="D214" s="80"/>
      <c r="E214" s="80"/>
      <c r="F214" s="80"/>
      <c r="G214" s="80"/>
      <c r="H214" s="80"/>
    </row>
    <row r="215" spans="2:8" ht="12.75">
      <c r="B215" t="s">
        <v>98</v>
      </c>
      <c r="D215" s="80">
        <v>320343</v>
      </c>
      <c r="E215" s="80">
        <v>310721</v>
      </c>
      <c r="F215" s="80"/>
      <c r="G215" s="80">
        <v>314731</v>
      </c>
      <c r="H215" s="80">
        <v>296909</v>
      </c>
    </row>
    <row r="217" spans="2:8" ht="12.75">
      <c r="B217" t="s">
        <v>278</v>
      </c>
      <c r="D217" s="79">
        <f>+D213/D215*100</f>
        <v>-13.021667400255351</v>
      </c>
      <c r="E217" s="79">
        <f>+E213/E215*100</f>
        <v>-1.14282587916491</v>
      </c>
      <c r="F217" s="79"/>
      <c r="G217" s="79">
        <f>+G213/G215*100</f>
        <v>-11.302667992666754</v>
      </c>
      <c r="H217" s="79">
        <f>+H213/H215*100</f>
        <v>3.834845019854568</v>
      </c>
    </row>
    <row r="219" ht="12.75">
      <c r="B219" t="s">
        <v>279</v>
      </c>
    </row>
    <row r="220" ht="12.75">
      <c r="B220" t="s">
        <v>199</v>
      </c>
    </row>
    <row r="227" ht="12.75">
      <c r="A227" s="1" t="s">
        <v>86</v>
      </c>
    </row>
    <row r="228" ht="12.75">
      <c r="A228" s="2"/>
    </row>
    <row r="229" ht="12.75">
      <c r="A229" s="2"/>
    </row>
    <row r="230" ht="12.75">
      <c r="A230" s="2"/>
    </row>
    <row r="231" ht="12.75">
      <c r="A231" s="1"/>
    </row>
    <row r="232" ht="12.75">
      <c r="A232" s="1" t="s">
        <v>87</v>
      </c>
    </row>
    <row r="233" ht="12.75">
      <c r="A233" s="1" t="s">
        <v>282</v>
      </c>
    </row>
    <row r="234" ht="12.75">
      <c r="A234" s="1" t="s">
        <v>283</v>
      </c>
    </row>
    <row r="235" ht="12.75">
      <c r="A235" s="2"/>
    </row>
    <row r="236" ht="12.75">
      <c r="A236" s="1" t="s">
        <v>88</v>
      </c>
    </row>
    <row r="237" ht="12.75">
      <c r="A237" s="110" t="s">
        <v>280</v>
      </c>
    </row>
  </sheetData>
  <printOptions/>
  <pageMargins left="0.75" right="0.75" top="1" bottom="1" header="0.5" footer="0.5"/>
  <pageSetup fitToHeight="1" fitToWidth="1" horizontalDpi="180" verticalDpi="180" orientation="portrait" paperSize="39" scale="63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2004-02-26T06:43:22Z</cp:lastPrinted>
  <dcterms:created xsi:type="dcterms:W3CDTF">2002-10-29T06:52:49Z</dcterms:created>
  <dcterms:modified xsi:type="dcterms:W3CDTF">2004-02-26T04:19:14Z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