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9420" windowHeight="4245" activeTab="4"/>
  </bookViews>
  <sheets>
    <sheet name="income" sheetId="1" r:id="rId1"/>
    <sheet name="bsheet" sheetId="2" r:id="rId2"/>
    <sheet name="equity" sheetId="3" r:id="rId3"/>
    <sheet name="cashflow" sheetId="4" r:id="rId4"/>
    <sheet name="notes" sheetId="5" r:id="rId5"/>
  </sheets>
  <definedNames>
    <definedName name="_xlnm.Print_Area" localSheetId="1">'bsheet'!$A$1:$E$67</definedName>
    <definedName name="_xlnm.Print_Area" localSheetId="3">'cashflow'!$A$1:$D$54</definedName>
    <definedName name="_xlnm.Print_Area" localSheetId="2">'equity'!$A$1:$L$45</definedName>
    <definedName name="_xlnm.Print_Area" localSheetId="0">'income'!$A$1:$H$43</definedName>
    <definedName name="_xlnm.Print_Area" localSheetId="4">'notes'!$A$1:$I$83</definedName>
  </definedNames>
  <calcPr fullCalcOnLoad="1"/>
</workbook>
</file>

<file path=xl/sharedStrings.xml><?xml version="1.0" encoding="utf-8"?>
<sst xmlns="http://schemas.openxmlformats.org/spreadsheetml/2006/main" count="348" uniqueCount="274">
  <si>
    <t>BOLTON BERHAD</t>
  </si>
  <si>
    <t>(Company No. 5572-H)</t>
  </si>
  <si>
    <t>(Incorporated in Malaysia)</t>
  </si>
  <si>
    <t>RM'000</t>
  </si>
  <si>
    <t>1.</t>
  </si>
  <si>
    <t>2.</t>
  </si>
  <si>
    <t>3.</t>
  </si>
  <si>
    <t>CONDENSED CONSOLIDATED INCOME STATEMENTS</t>
  </si>
  <si>
    <t>Revenue</t>
  </si>
  <si>
    <t>Operating expenses</t>
  </si>
  <si>
    <t>Other operating income</t>
  </si>
  <si>
    <t>Profit from operations</t>
  </si>
  <si>
    <t>Finance costs</t>
  </si>
  <si>
    <t>Investing results</t>
  </si>
  <si>
    <t>Taxation</t>
  </si>
  <si>
    <t>Property, Plant and Equipment</t>
  </si>
  <si>
    <t>Intangible Assets</t>
  </si>
  <si>
    <t>Current Assets</t>
  </si>
  <si>
    <t xml:space="preserve">         Inventories</t>
  </si>
  <si>
    <t xml:space="preserve">         Debtors</t>
  </si>
  <si>
    <t xml:space="preserve">         Cash and cash equivalents</t>
  </si>
  <si>
    <t>Current Liabilities</t>
  </si>
  <si>
    <t xml:space="preserve">         Trade and other creditors</t>
  </si>
  <si>
    <t xml:space="preserve">         Overdraft and short term borrowings</t>
  </si>
  <si>
    <t xml:space="preserve">         Taxation</t>
  </si>
  <si>
    <t>Share Capital</t>
  </si>
  <si>
    <t>Reserves</t>
  </si>
  <si>
    <t>Shareholders' Fund</t>
  </si>
  <si>
    <t>ended</t>
  </si>
  <si>
    <t>Adjustment for non-cash flow :-</t>
  </si>
  <si>
    <t>Operating profit before changes in working capital</t>
  </si>
  <si>
    <t xml:space="preserve">         Non-cash items</t>
  </si>
  <si>
    <t xml:space="preserve">         Non-operating items (which are investing/financing)</t>
  </si>
  <si>
    <t>Changes in working capital</t>
  </si>
  <si>
    <t xml:space="preserve">         Net change in current assets</t>
  </si>
  <si>
    <t>Net cash flows from operating activities</t>
  </si>
  <si>
    <t>Investing Activities</t>
  </si>
  <si>
    <t xml:space="preserve">         - Equity investments</t>
  </si>
  <si>
    <t xml:space="preserve">         - Other investments</t>
  </si>
  <si>
    <t>Financing Activities</t>
  </si>
  <si>
    <t xml:space="preserve">        - Bank borrowings</t>
  </si>
  <si>
    <t>Net Change in Cash and Cash Equivalents</t>
  </si>
  <si>
    <t>Cash and Cash Equivalents at beginning of year</t>
  </si>
  <si>
    <t>Cash and Cash Equivalents at end of period</t>
  </si>
  <si>
    <t>for the year ended 31 December 2001)</t>
  </si>
  <si>
    <t>Share</t>
  </si>
  <si>
    <t>Capital</t>
  </si>
  <si>
    <t>Reserve</t>
  </si>
  <si>
    <t>Retained</t>
  </si>
  <si>
    <t>Profits</t>
  </si>
  <si>
    <t>Total</t>
  </si>
  <si>
    <t>Exceptional items</t>
  </si>
  <si>
    <t>Seasonality or Cyclical Factors</t>
  </si>
  <si>
    <t>There have been no material seasonal or cyclical factors affecting the results of the quarter under review.</t>
  </si>
  <si>
    <t>4.</t>
  </si>
  <si>
    <t>5.</t>
  </si>
  <si>
    <t>Changes in estimates</t>
  </si>
  <si>
    <t>6.</t>
  </si>
  <si>
    <t>Debt and Equity Securities</t>
  </si>
  <si>
    <t>310,721,460 by an issue of 19,500,000 new ordinary shares of RM1 each at an issue price of RM1.10 per share.</t>
  </si>
  <si>
    <t>7.</t>
  </si>
  <si>
    <t>Dividends Paid</t>
  </si>
  <si>
    <t>31 December 2001 was paid on 27 August 2002.</t>
  </si>
  <si>
    <t>8.</t>
  </si>
  <si>
    <t>Segmental Reporting</t>
  </si>
  <si>
    <t>Hotel</t>
  </si>
  <si>
    <t>9.</t>
  </si>
  <si>
    <t>10.</t>
  </si>
  <si>
    <t>Subsequent Events</t>
  </si>
  <si>
    <t>11.</t>
  </si>
  <si>
    <t>Changes in the Composition of the Group</t>
  </si>
  <si>
    <t>Goodwill on consolidation</t>
  </si>
  <si>
    <t>12.</t>
  </si>
  <si>
    <t>Changes in contingent liabilities and contingent assets</t>
  </si>
  <si>
    <t>RM863,000 since the last annual balance sheet date. Corporate guarantees given to financial institutions for facilities</t>
  </si>
  <si>
    <t>13.</t>
  </si>
  <si>
    <t>Review of Performance</t>
  </si>
  <si>
    <t>14.</t>
  </si>
  <si>
    <t>15.</t>
  </si>
  <si>
    <t>Current Year Prospects</t>
  </si>
  <si>
    <t>16.</t>
  </si>
  <si>
    <t>Profit Forecast/Profit Guarantee</t>
  </si>
  <si>
    <t>Not applicable.</t>
  </si>
  <si>
    <t>17.</t>
  </si>
  <si>
    <t>Taxation comprises the following :-</t>
  </si>
  <si>
    <t>Current taxation</t>
  </si>
  <si>
    <t>In respect of prior years</t>
  </si>
  <si>
    <t>Associated and joint venture companies</t>
  </si>
  <si>
    <t>The effective tax rate of the Group is higher than the statutory tax rate principally due to losses suffered by certain</t>
  </si>
  <si>
    <t>subsidiaries, associated and joint venture companies.</t>
  </si>
  <si>
    <t>18.</t>
  </si>
  <si>
    <t>Profit on sale of unquoted investments and properties</t>
  </si>
  <si>
    <t>There is no sale of unquoted investments and properties other than the sale of land and buildings in the normal course</t>
  </si>
  <si>
    <t>of business as property developers.</t>
  </si>
  <si>
    <t>19.</t>
  </si>
  <si>
    <t>Quoted investments</t>
  </si>
  <si>
    <t>(a) Total purchases and sales of quoted investments are as follows :-</t>
  </si>
  <si>
    <t xml:space="preserve">        Total purchases</t>
  </si>
  <si>
    <t xml:space="preserve">        Total sales proceeds</t>
  </si>
  <si>
    <t xml:space="preserve">        Total gain on disposal</t>
  </si>
  <si>
    <t>At</t>
  </si>
  <si>
    <t>At Book</t>
  </si>
  <si>
    <t>At Market</t>
  </si>
  <si>
    <t>Cost</t>
  </si>
  <si>
    <t>Value</t>
  </si>
  <si>
    <t xml:space="preserve">        Quoted in Malaysia </t>
  </si>
  <si>
    <t xml:space="preserve">                Associated company</t>
  </si>
  <si>
    <t xml:space="preserve">                Other investments</t>
  </si>
  <si>
    <t xml:space="preserve">        Total quoted investments</t>
  </si>
  <si>
    <t>20.</t>
  </si>
  <si>
    <t>Corporate Developments</t>
  </si>
  <si>
    <t>21.</t>
  </si>
  <si>
    <t>Group borrowings</t>
  </si>
  <si>
    <t>Secured  -</t>
  </si>
  <si>
    <t xml:space="preserve">     Short term bank borrowings</t>
  </si>
  <si>
    <t xml:space="preserve">     Long term bank borrowings</t>
  </si>
  <si>
    <t>Unsecured -</t>
  </si>
  <si>
    <t>Total Group borrowings</t>
  </si>
  <si>
    <t>22.</t>
  </si>
  <si>
    <t>Off Balance Sheet Financial Instruments</t>
  </si>
  <si>
    <t>There has been no financial instruments with off balance sheet risks as at the date of this report.</t>
  </si>
  <si>
    <t>23.</t>
  </si>
  <si>
    <t>Material Litigation</t>
  </si>
  <si>
    <t>There has been no material litigation pending as at the date of this report.</t>
  </si>
  <si>
    <t>24.</t>
  </si>
  <si>
    <t>25.</t>
  </si>
  <si>
    <t>Earnings per share</t>
  </si>
  <si>
    <t>warrants is anti-dilutive.</t>
  </si>
  <si>
    <t>BY ORDER OF THE BOARD</t>
  </si>
  <si>
    <t>YEO KIM LAY</t>
  </si>
  <si>
    <t>LIM SENG YON</t>
  </si>
  <si>
    <t>Secretaries</t>
  </si>
  <si>
    <t>Kuala Lumpur</t>
  </si>
  <si>
    <t>At 1 January 2002</t>
  </si>
  <si>
    <t>At 1 January 2001</t>
  </si>
  <si>
    <t>The interim financial report is unaudited and has been prepared in accordance with MASB 26 Interim Financial Reporting</t>
  </si>
  <si>
    <t>Basis of Preparation</t>
  </si>
  <si>
    <t>There were no changes in estimates of amounts reported in prior quarters of the current financial year or changes</t>
  </si>
  <si>
    <t>in estimates of amounts reported in prior financial years that have a material effect in the current quarter.</t>
  </si>
  <si>
    <t>audited statements for the year ended 31 December 2001. The carrying value is based on a valuation carried out in 1983</t>
  </si>
  <si>
    <t>by independent professional valuers less depreciation.</t>
  </si>
  <si>
    <t>All borrowings are denominated in Ringgit Malaysia.</t>
  </si>
  <si>
    <t>Material Changes in the Quarterly Results as Compared with the Preceding Quarter</t>
  </si>
  <si>
    <t xml:space="preserve">         3 months ended</t>
  </si>
  <si>
    <t>Net profit for the period (RM'000)</t>
  </si>
  <si>
    <t>Weighted average number of ordinary shares ('000)</t>
  </si>
  <si>
    <t>Basic earnings per share (sen)</t>
  </si>
  <si>
    <t xml:space="preserve">           3 months ended</t>
  </si>
  <si>
    <t>As at</t>
  </si>
  <si>
    <t>Long term investments</t>
  </si>
  <si>
    <t>Land held for development</t>
  </si>
  <si>
    <t xml:space="preserve">         Short term investments</t>
  </si>
  <si>
    <t>Long Term Borrowings</t>
  </si>
  <si>
    <t>Long term liabilities</t>
  </si>
  <si>
    <t>Deferred taxation</t>
  </si>
  <si>
    <t>Net Tangible Assets per share (RM)</t>
  </si>
  <si>
    <t>Premium</t>
  </si>
  <si>
    <t>Distributable</t>
  </si>
  <si>
    <t>---------------------------Non-distributable-------------------</t>
  </si>
  <si>
    <t>Exchange</t>
  </si>
  <si>
    <t>Dividends -</t>
  </si>
  <si>
    <t>The accounting policies and methods of computations adopted by the Group in this interim financial report are consistent</t>
  </si>
  <si>
    <t>with those adopted in the most recent annual audited financial statements for the year ended 31 December 2001.</t>
  </si>
  <si>
    <t>Audit report of Preceding Annual Financial Statements</t>
  </si>
  <si>
    <t>The audit report of the Group's most recent annual audited financial statements for the year ended 31 December 2001 was</t>
  </si>
  <si>
    <t>not qualified.</t>
  </si>
  <si>
    <t>Notes to the interim financial report</t>
  </si>
  <si>
    <t>Business segments</t>
  </si>
  <si>
    <t>Properties</t>
  </si>
  <si>
    <t>Food</t>
  </si>
  <si>
    <t>Franchising</t>
  </si>
  <si>
    <t>Information</t>
  </si>
  <si>
    <t>Technology</t>
  </si>
  <si>
    <t>Non-</t>
  </si>
  <si>
    <t>Segment</t>
  </si>
  <si>
    <t>Segment results</t>
  </si>
  <si>
    <t>Unallocated expenses</t>
  </si>
  <si>
    <t>Operating profit</t>
  </si>
  <si>
    <t>Profit before taxation</t>
  </si>
  <si>
    <t>Segment results include items directly attributable to a segment as well as those that can be allocated on a reasonable basis.</t>
  </si>
  <si>
    <t>Unallocated expenses comprise mainly head office expenses.</t>
  </si>
  <si>
    <t>3 months ended</t>
  </si>
  <si>
    <t>Included in investing results are exceptional items comprising :-</t>
  </si>
  <si>
    <t>(Provision)/write back of provision for diminution in value</t>
  </si>
  <si>
    <t xml:space="preserve">           of quoted investments</t>
  </si>
  <si>
    <t>EPS - basic (sen)</t>
  </si>
  <si>
    <t xml:space="preserve">        - Share capital issued</t>
  </si>
  <si>
    <t xml:space="preserve">        - Dividends paid</t>
  </si>
  <si>
    <t xml:space="preserve">         - Net cash paid on acquistion of subsidiary company</t>
  </si>
  <si>
    <t xml:space="preserve">         - Plant, property and equipments</t>
  </si>
  <si>
    <t xml:space="preserve">         Taxation paid</t>
  </si>
  <si>
    <t xml:space="preserve">         Intangible assets</t>
  </si>
  <si>
    <t xml:space="preserve">         Land held for development</t>
  </si>
  <si>
    <t xml:space="preserve">         Net change in liabilities</t>
  </si>
  <si>
    <t>CONDENSED CONSOLIDATED BALANCE SHEETS</t>
  </si>
  <si>
    <t>CONDENSED CONSOLIDATED STATEMENT OF CHANGES IN EQUITY</t>
  </si>
  <si>
    <t xml:space="preserve">Private placement of 19,500,000 ordinary </t>
  </si>
  <si>
    <t xml:space="preserve">   shares at RM1.10 each</t>
  </si>
  <si>
    <t>Expenses on private placement</t>
  </si>
  <si>
    <t xml:space="preserve">    Overprovision of dividends arising from</t>
  </si>
  <si>
    <t xml:space="preserve">     purchase of own shares subsequent</t>
  </si>
  <si>
    <t xml:space="preserve">     to the last financial year end</t>
  </si>
  <si>
    <t>CONDENSED CONSOLIDATED CASH FLOW STATEMENTS</t>
  </si>
  <si>
    <t>A first and final dividend of 1% less 28% income tax, amounting to RM2,094,656  in respect of the financial year ended</t>
  </si>
  <si>
    <t>There were no corporate proposals announced but not completed as at the date of this report.</t>
  </si>
  <si>
    <t>Dividends Proposed</t>
  </si>
  <si>
    <t xml:space="preserve">(The Condensed Consolidated Income Statements should be read in conjunction with the Annual Financial Statements </t>
  </si>
  <si>
    <t>(The Condensed Consolidated Statements of Changes in Equity should be read in conjunction with the Annual Financial Statements</t>
  </si>
  <si>
    <t>and Chapter 9 part K of the Listing Requirements of the Kuala Lumpur Stock Exchange.</t>
  </si>
  <si>
    <t>Liquid</t>
  </si>
  <si>
    <t>Bulking</t>
  </si>
  <si>
    <t>The issue is pursuant to the proposed Private Placements announced on 22 March 2002.</t>
  </si>
  <si>
    <t>Valuation of property, plant and equipment</t>
  </si>
  <si>
    <t>The valuation of land and buildings have been brought forward, without amendment from the most recent annual</t>
  </si>
  <si>
    <t xml:space="preserve">(The Condensed Consolidated Balance Sheets should be read in conjunction with the Annual </t>
  </si>
  <si>
    <t>Financial Statements for the year ended 31 December 2001)</t>
  </si>
  <si>
    <t xml:space="preserve">(The Condensed Consolidated Cash Flow Statements should be read in conjunction with the Annual </t>
  </si>
  <si>
    <t>The directors are of the view that the results reflect the current economic conditions affecting the business of the Group.</t>
  </si>
  <si>
    <t>31/12/02</t>
  </si>
  <si>
    <t xml:space="preserve">           12 months ended</t>
  </si>
  <si>
    <t>AS AT 31 DECEMBER 2002</t>
  </si>
  <si>
    <t>FOR THE YEAR ENDED 31 DECEMBER 2002</t>
  </si>
  <si>
    <t>Net profit for the year</t>
  </si>
  <si>
    <t>At 31 December 2002</t>
  </si>
  <si>
    <t>At 31 December 2001</t>
  </si>
  <si>
    <t>Net loss for the year</t>
  </si>
  <si>
    <t xml:space="preserve">    Final dividend of 1% less 28% income tax</t>
  </si>
  <si>
    <t>Currency translation differences</t>
  </si>
  <si>
    <t>FOR THE TWELVE MONTHS ENDED 31 DECEMBER 2002</t>
  </si>
  <si>
    <t>12 months</t>
  </si>
  <si>
    <t xml:space="preserve">         - Associated companies</t>
  </si>
  <si>
    <t>12 months ended</t>
  </si>
  <si>
    <t>Provision for diminution in value of investment in an</t>
  </si>
  <si>
    <t xml:space="preserve">           associated company</t>
  </si>
  <si>
    <t>During the current financial year, the issued and paid up capital of the Company was increased from 291,221,460 to</t>
  </si>
  <si>
    <t>During the current financial year, the Company repurchased 15,000 of its issued shares of RM1 each from the open market at an</t>
  </si>
  <si>
    <t>average price of RM1.17 per share. The shares repurchased were retained as treasury shares.</t>
  </si>
  <si>
    <t>There is no material subsequent events since 31 December 2002.</t>
  </si>
  <si>
    <t>(b) Investments in quoted securities as at 31 December are as follows :-</t>
  </si>
  <si>
    <t>(a) The Board is pleased to recommend a final dividend of 1.0 sen per share less 28% tax for the year ended</t>
  </si>
  <si>
    <t xml:space="preserve">      31 December 2002 (2001 : 1.0 sen per share less 28% tax) to be paid on a date to be announced later.</t>
  </si>
  <si>
    <t xml:space="preserve">(b) The annual gross dividend per share for the year ended 31 December 2002 would be 1.0 sen per share less </t>
  </si>
  <si>
    <t xml:space="preserve">      28% tax (2001 : 1.0 sen per share less 28% tax).</t>
  </si>
  <si>
    <t xml:space="preserve">         12 months ended</t>
  </si>
  <si>
    <t>The fully diluted earnings per share for the current year is not presented as the effect of the conversion of</t>
  </si>
  <si>
    <t>Less : 302,000 treasury shares, at cost</t>
  </si>
  <si>
    <t>Indemnities given to third parties in respect of bank guarantees for the Group have increased to RM2,463,000 from</t>
  </si>
  <si>
    <t>The results of the current quarter is lower than the preceding quarter due mainly to additional provision for diminution in</t>
  </si>
  <si>
    <t>value of investment in an associated company.</t>
  </si>
  <si>
    <t>Particulars of the Group's borrowings as at 31 December 2002 are as follows :-</t>
  </si>
  <si>
    <t>Share of loss of associated companies before becoming</t>
  </si>
  <si>
    <t xml:space="preserve">           subsidiary companies</t>
  </si>
  <si>
    <t>(Loss)/Profit before tax</t>
  </si>
  <si>
    <t>(Loss)/Profit after tax</t>
  </si>
  <si>
    <t>Minority interests</t>
  </si>
  <si>
    <t>Net (loss)/profit for the period</t>
  </si>
  <si>
    <t>Minority Interests</t>
  </si>
  <si>
    <t>Investment in Associated and Joint Venture Companies</t>
  </si>
  <si>
    <t>(Loss)/profit on sale of quoted investments</t>
  </si>
  <si>
    <t>Reversal of Group gain arising from dilution of shareholding in</t>
  </si>
  <si>
    <t xml:space="preserve">           subsidiary companies in prior year</t>
  </si>
  <si>
    <t>During the current financial year, the following changes took place :</t>
  </si>
  <si>
    <t>(a) The Group acquire the remaining 67.85% of the issued and paid up share capital of Global Innovative Management</t>
  </si>
  <si>
    <t xml:space="preserve">      Partners-ACT Sdn Bhd on 1 March 2002.</t>
  </si>
  <si>
    <t>(b) The Group acquire the remaining 51% equity interests in Skyline Concepts Restaurants Sdn Bhd on 31 December</t>
  </si>
  <si>
    <t xml:space="preserve">      2002 for a consideration of RM1,176,984.</t>
  </si>
  <si>
    <t>granted to an associated company amounted to RM54.5 million as at 31 December 2002.</t>
  </si>
  <si>
    <t>Net Profit/(Loss) before tax</t>
  </si>
  <si>
    <t>Net Current Assets/(Liabilities)</t>
  </si>
  <si>
    <t>The directors are of the view that the business conditions will remain competitive but overall performance is expected</t>
  </si>
  <si>
    <t>to remain stable.</t>
  </si>
  <si>
    <t>25 February 2003</t>
  </si>
  <si>
    <t>31/12/01</t>
  </si>
  <si>
    <t>12 months ended 31/12/02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</si>
</sst>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;\(0.00\)"/>
    <numFmt numFmtId="165" formatCode="_(* #,##0.0_);_(* \(#,##0.0\);_(* &quot;-&quot;??_);_(@_)"/>
    <numFmt numFmtId="166" formatCode="_(* #,##0_);_(* \(#,##0\);_(* &quot;-&quot;??_);_(@_)"/>
    <numFmt numFmtId="167" formatCode="#,##0.0_);\(#,##0.0\)"/>
  </numFmts>
  <fonts count="4">
    <font>
      <sz val="10"/>
      <name val="Arial"/>
      <family val="0"/>
    </font>
    <font>
      <b/>
      <sz val="10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ck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37" fontId="0" fillId="0" borderId="0" xfId="17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37" fontId="0" fillId="0" borderId="0" xfId="0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7" fontId="0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37" fontId="0" fillId="0" borderId="0" xfId="17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39" fontId="0" fillId="0" borderId="0" xfId="15" applyNumberFormat="1" applyFont="1" applyBorder="1" applyAlignment="1">
      <alignment/>
    </xf>
    <xf numFmtId="164" fontId="0" fillId="0" borderId="0" xfId="17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/>
    </xf>
    <xf numFmtId="0" fontId="0" fillId="0" borderId="0" xfId="0" applyAlignment="1" quotePrefix="1">
      <alignment/>
    </xf>
    <xf numFmtId="37" fontId="0" fillId="0" borderId="0" xfId="15" applyNumberFormat="1" applyFont="1" applyBorder="1" applyAlignment="1">
      <alignment/>
    </xf>
    <xf numFmtId="37" fontId="0" fillId="0" borderId="0" xfId="15" applyNumberFormat="1" applyFont="1" applyBorder="1" applyAlignment="1">
      <alignment horizontal="right"/>
    </xf>
    <xf numFmtId="37" fontId="0" fillId="0" borderId="0" xfId="15" applyNumberFormat="1" applyFont="1" applyBorder="1" applyAlignment="1">
      <alignment/>
    </xf>
    <xf numFmtId="37" fontId="0" fillId="0" borderId="1" xfId="15" applyNumberFormat="1" applyFont="1" applyBorder="1" applyAlignment="1">
      <alignment/>
    </xf>
    <xf numFmtId="37" fontId="0" fillId="0" borderId="1" xfId="15" applyNumberFormat="1" applyFont="1" applyBorder="1" applyAlignment="1">
      <alignment horizontal="right"/>
    </xf>
    <xf numFmtId="37" fontId="0" fillId="0" borderId="2" xfId="15" applyNumberFormat="1" applyFont="1" applyBorder="1" applyAlignment="1">
      <alignment/>
    </xf>
    <xf numFmtId="37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center"/>
    </xf>
    <xf numFmtId="37" fontId="0" fillId="0" borderId="3" xfId="0" applyNumberFormat="1" applyFont="1" applyBorder="1" applyAlignment="1">
      <alignment/>
    </xf>
    <xf numFmtId="37" fontId="0" fillId="0" borderId="4" xfId="0" applyNumberFormat="1" applyBorder="1" applyAlignment="1">
      <alignment/>
    </xf>
    <xf numFmtId="37" fontId="0" fillId="0" borderId="0" xfId="0" applyNumberFormat="1" applyAlignment="1">
      <alignment/>
    </xf>
    <xf numFmtId="37" fontId="0" fillId="0" borderId="5" xfId="0" applyNumberFormat="1" applyBorder="1" applyAlignment="1">
      <alignment/>
    </xf>
    <xf numFmtId="37" fontId="0" fillId="0" borderId="6" xfId="0" applyNumberFormat="1" applyBorder="1" applyAlignment="1">
      <alignment/>
    </xf>
    <xf numFmtId="37" fontId="0" fillId="0" borderId="3" xfId="0" applyNumberFormat="1" applyBorder="1" applyAlignment="1">
      <alignment/>
    </xf>
    <xf numFmtId="37" fontId="0" fillId="0" borderId="7" xfId="0" applyNumberFormat="1" applyBorder="1" applyAlignment="1">
      <alignment/>
    </xf>
    <xf numFmtId="37" fontId="0" fillId="0" borderId="1" xfId="0" applyNumberFormat="1" applyBorder="1" applyAlignment="1">
      <alignment/>
    </xf>
    <xf numFmtId="0" fontId="3" fillId="0" borderId="0" xfId="0" applyFont="1" applyFill="1" applyBorder="1" applyAlignment="1">
      <alignment/>
    </xf>
    <xf numFmtId="37" fontId="0" fillId="0" borderId="2" xfId="0" applyNumberFormat="1" applyBorder="1" applyAlignment="1">
      <alignment/>
    </xf>
    <xf numFmtId="0" fontId="1" fillId="0" borderId="0" xfId="0" applyFont="1" applyAlignment="1" quotePrefix="1">
      <alignment/>
    </xf>
    <xf numFmtId="0" fontId="0" fillId="0" borderId="0" xfId="0" applyFont="1" applyAlignment="1" quotePrefix="1">
      <alignment/>
    </xf>
    <xf numFmtId="0" fontId="0" fillId="0" borderId="1" xfId="0" applyBorder="1" applyAlignment="1">
      <alignment/>
    </xf>
    <xf numFmtId="0" fontId="0" fillId="0" borderId="0" xfId="0" applyFont="1" applyAlignment="1">
      <alignment horizontal="center"/>
    </xf>
    <xf numFmtId="14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7" fontId="0" fillId="0" borderId="8" xfId="15" applyNumberFormat="1" applyFont="1" applyBorder="1" applyAlignment="1">
      <alignment horizontal="right"/>
    </xf>
    <xf numFmtId="3" fontId="0" fillId="0" borderId="0" xfId="17" applyFont="1" applyBorder="1" applyAlignment="1">
      <alignment/>
    </xf>
    <xf numFmtId="3" fontId="0" fillId="0" borderId="8" xfId="15" applyNumberFormat="1" applyFont="1" applyBorder="1" applyAlignment="1">
      <alignment horizontal="right"/>
    </xf>
    <xf numFmtId="37" fontId="0" fillId="0" borderId="9" xfId="15" applyNumberFormat="1" applyFont="1" applyBorder="1" applyAlignment="1">
      <alignment horizontal="right"/>
    </xf>
    <xf numFmtId="3" fontId="0" fillId="0" borderId="9" xfId="17" applyFont="1" applyBorder="1" applyAlignment="1">
      <alignment horizontal="right"/>
    </xf>
    <xf numFmtId="37" fontId="0" fillId="0" borderId="9" xfId="15" applyNumberFormat="1" applyFont="1" applyBorder="1" applyAlignment="1">
      <alignment/>
    </xf>
    <xf numFmtId="37" fontId="0" fillId="0" borderId="9" xfId="0" applyNumberFormat="1" applyFont="1" applyBorder="1" applyAlignment="1">
      <alignment/>
    </xf>
    <xf numFmtId="3" fontId="0" fillId="0" borderId="0" xfId="17" applyFont="1" applyAlignment="1">
      <alignment horizontal="center"/>
    </xf>
    <xf numFmtId="3" fontId="1" fillId="0" borderId="0" xfId="17" applyFont="1" applyAlignment="1">
      <alignment/>
    </xf>
    <xf numFmtId="0" fontId="3" fillId="0" borderId="0" xfId="0" applyFont="1" applyAlignment="1">
      <alignment horizontal="center"/>
    </xf>
    <xf numFmtId="3" fontId="0" fillId="0" borderId="0" xfId="17" applyFont="1" applyAlignment="1">
      <alignment/>
    </xf>
    <xf numFmtId="37" fontId="0" fillId="0" borderId="0" xfId="17" applyNumberFormat="1" applyFont="1" applyAlignment="1">
      <alignment/>
    </xf>
    <xf numFmtId="37" fontId="0" fillId="0" borderId="0" xfId="0" applyNumberFormat="1" applyFont="1" applyAlignment="1">
      <alignment/>
    </xf>
    <xf numFmtId="37" fontId="0" fillId="0" borderId="0" xfId="17" applyNumberFormat="1" applyFont="1" applyAlignment="1">
      <alignment horizontal="right"/>
    </xf>
    <xf numFmtId="37" fontId="0" fillId="0" borderId="0" xfId="0" applyNumberFormat="1" applyFont="1" applyAlignment="1">
      <alignment/>
    </xf>
    <xf numFmtId="37" fontId="0" fillId="0" borderId="1" xfId="17" applyNumberFormat="1" applyFont="1" applyBorder="1" applyAlignment="1">
      <alignment/>
    </xf>
    <xf numFmtId="37" fontId="0" fillId="0" borderId="1" xfId="17" applyNumberFormat="1" applyFont="1" applyBorder="1" applyAlignment="1">
      <alignment horizontal="right"/>
    </xf>
    <xf numFmtId="37" fontId="0" fillId="0" borderId="7" xfId="17" applyNumberFormat="1" applyFont="1" applyBorder="1" applyAlignment="1">
      <alignment/>
    </xf>
    <xf numFmtId="37" fontId="0" fillId="0" borderId="7" xfId="17" applyNumberFormat="1" applyFont="1" applyBorder="1" applyAlignment="1">
      <alignment horizontal="right"/>
    </xf>
    <xf numFmtId="37" fontId="0" fillId="0" borderId="0" xfId="17" applyNumberFormat="1" applyFont="1" applyBorder="1" applyAlignment="1">
      <alignment/>
    </xf>
    <xf numFmtId="37" fontId="0" fillId="0" borderId="0" xfId="17" applyNumberFormat="1" applyFont="1" applyBorder="1" applyAlignment="1">
      <alignment horizontal="right"/>
    </xf>
    <xf numFmtId="3" fontId="0" fillId="0" borderId="0" xfId="17" applyFont="1" applyBorder="1" applyAlignment="1">
      <alignment horizontal="center"/>
    </xf>
    <xf numFmtId="3" fontId="0" fillId="0" borderId="0" xfId="17" applyFont="1" applyBorder="1" applyAlignment="1">
      <alignment horizontal="center"/>
    </xf>
    <xf numFmtId="3" fontId="0" fillId="0" borderId="0" xfId="17" applyFont="1" applyBorder="1" applyAlignment="1">
      <alignment/>
    </xf>
    <xf numFmtId="3" fontId="0" fillId="0" borderId="1" xfId="17" applyFont="1" applyBorder="1" applyAlignment="1">
      <alignment/>
    </xf>
    <xf numFmtId="3" fontId="0" fillId="0" borderId="10" xfId="17" applyFont="1" applyBorder="1" applyAlignment="1">
      <alignment/>
    </xf>
    <xf numFmtId="0" fontId="1" fillId="0" borderId="0" xfId="0" applyFont="1" applyAlignment="1" quotePrefix="1">
      <alignment/>
    </xf>
    <xf numFmtId="15" fontId="1" fillId="0" borderId="0" xfId="0" applyNumberFormat="1" applyFont="1" applyAlignment="1" quotePrefix="1">
      <alignment/>
    </xf>
    <xf numFmtId="0" fontId="1" fillId="0" borderId="0" xfId="0" applyFont="1" applyBorder="1" applyAlignment="1" quotePrefix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16" fontId="1" fillId="0" borderId="0" xfId="0" applyNumberFormat="1" applyFont="1" applyAlignment="1" quotePrefix="1">
      <alignment horizontal="center"/>
    </xf>
    <xf numFmtId="16" fontId="1" fillId="0" borderId="0" xfId="0" applyNumberFormat="1" applyFont="1" applyAlignment="1">
      <alignment horizontal="center"/>
    </xf>
    <xf numFmtId="43" fontId="0" fillId="0" borderId="0" xfId="15" applyAlignment="1">
      <alignment/>
    </xf>
    <xf numFmtId="166" fontId="0" fillId="0" borderId="0" xfId="15" applyNumberFormat="1" applyAlignment="1">
      <alignment/>
    </xf>
    <xf numFmtId="39" fontId="0" fillId="0" borderId="8" xfId="17" applyNumberFormat="1" applyFont="1" applyBorder="1" applyAlignment="1">
      <alignment/>
    </xf>
    <xf numFmtId="39" fontId="0" fillId="0" borderId="0" xfId="0" applyNumberFormat="1" applyFont="1" applyBorder="1" applyAlignment="1">
      <alignment/>
    </xf>
    <xf numFmtId="39" fontId="0" fillId="0" borderId="8" xfId="17" applyNumberFormat="1" applyFont="1" applyBorder="1" applyAlignment="1">
      <alignment horizontal="right"/>
    </xf>
    <xf numFmtId="39" fontId="0" fillId="0" borderId="0" xfId="0" applyNumberFormat="1" applyFont="1" applyBorder="1" applyAlignment="1">
      <alignment/>
    </xf>
    <xf numFmtId="39" fontId="0" fillId="0" borderId="0" xfId="17" applyNumberFormat="1" applyFont="1" applyBorder="1" applyAlignment="1">
      <alignment/>
    </xf>
    <xf numFmtId="39" fontId="0" fillId="0" borderId="0" xfId="17" applyNumberFormat="1" applyFont="1" applyBorder="1" applyAlignment="1">
      <alignment horizontal="right"/>
    </xf>
    <xf numFmtId="37" fontId="0" fillId="0" borderId="3" xfId="0" applyNumberFormat="1" applyFont="1" applyBorder="1" applyAlignment="1">
      <alignment horizontal="right"/>
    </xf>
    <xf numFmtId="37" fontId="0" fillId="0" borderId="4" xfId="0" applyNumberFormat="1" applyBorder="1" applyAlignment="1">
      <alignment horizontal="right"/>
    </xf>
    <xf numFmtId="37" fontId="0" fillId="0" borderId="5" xfId="0" applyNumberFormat="1" applyBorder="1" applyAlignment="1">
      <alignment horizontal="right"/>
    </xf>
    <xf numFmtId="39" fontId="0" fillId="0" borderId="8" xfId="0" applyNumberFormat="1" applyBorder="1" applyAlignment="1">
      <alignment/>
    </xf>
    <xf numFmtId="0" fontId="3" fillId="0" borderId="0" xfId="0" applyFont="1" applyAlignment="1">
      <alignment horizontal="left"/>
    </xf>
    <xf numFmtId="37" fontId="0" fillId="0" borderId="0" xfId="0" applyNumberFormat="1" applyBorder="1" applyAlignment="1">
      <alignment/>
    </xf>
    <xf numFmtId="0" fontId="1" fillId="0" borderId="0" xfId="0" applyFont="1" applyAlignment="1" quotePrefix="1">
      <alignment horizontal="left"/>
    </xf>
    <xf numFmtId="0" fontId="0" fillId="0" borderId="0" xfId="0" applyBorder="1" applyAlignment="1">
      <alignment/>
    </xf>
    <xf numFmtId="166" fontId="0" fillId="0" borderId="1" xfId="15" applyNumberFormat="1" applyBorder="1" applyAlignment="1">
      <alignment/>
    </xf>
    <xf numFmtId="166" fontId="0" fillId="0" borderId="0" xfId="15" applyNumberFormat="1" applyFont="1" applyAlignment="1">
      <alignment horizontal="center"/>
    </xf>
    <xf numFmtId="166" fontId="0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43" fontId="0" fillId="0" borderId="1" xfId="15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14" fontId="1" fillId="0" borderId="0" xfId="0" applyNumberFormat="1" applyFont="1" applyAlignment="1" quotePrefix="1">
      <alignment horizontal="center"/>
    </xf>
    <xf numFmtId="0" fontId="0" fillId="0" borderId="0" xfId="0" applyFont="1" applyAlignment="1" quotePrefix="1">
      <alignment/>
    </xf>
  </cellXfs>
  <cellStyles count="7">
    <cellStyle name="Normal" xfId="0"/>
    <cellStyle name="Comma" xfId="15"/>
    <cellStyle name="Comma [0]" xfId="16"/>
    <cellStyle name="Comma0" xfId="17"/>
    <cellStyle name="Currency" xfId="18"/>
    <cellStyle name="Currency [0]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0"/>
  <sheetViews>
    <sheetView workbookViewId="0" topLeftCell="A1">
      <selection activeCell="D10" sqref="D10"/>
    </sheetView>
  </sheetViews>
  <sheetFormatPr defaultColWidth="9.140625" defaultRowHeight="12.75"/>
  <cols>
    <col min="1" max="1" width="50.57421875" style="0" customWidth="1"/>
    <col min="2" max="2" width="12.00390625" style="0" customWidth="1"/>
    <col min="3" max="3" width="3.57421875" style="0" customWidth="1"/>
    <col min="4" max="4" width="11.140625" style="0" customWidth="1"/>
    <col min="5" max="5" width="4.140625" style="0" customWidth="1"/>
    <col min="6" max="6" width="12.00390625" style="0" customWidth="1"/>
    <col min="7" max="7" width="3.8515625" style="0" customWidth="1"/>
    <col min="8" max="8" width="11.57421875" style="0" customWidth="1"/>
    <col min="9" max="9" width="2.7109375" style="0" customWidth="1"/>
    <col min="10" max="10" width="12.00390625" style="0" customWidth="1"/>
    <col min="11" max="11" width="2.7109375" style="0" customWidth="1"/>
    <col min="12" max="12" width="10.28125" style="0" bestFit="1" customWidth="1"/>
  </cols>
  <sheetData>
    <row r="1" spans="1:9" ht="12.75">
      <c r="A1" s="105" t="s">
        <v>0</v>
      </c>
      <c r="B1" s="107"/>
      <c r="C1" s="107"/>
      <c r="D1" s="107"/>
      <c r="E1" s="107"/>
      <c r="F1" s="107"/>
      <c r="G1" s="107"/>
      <c r="H1" s="107"/>
      <c r="I1" s="2"/>
    </row>
    <row r="2" spans="1:9" ht="12.75">
      <c r="A2" s="108" t="s">
        <v>1</v>
      </c>
      <c r="B2" s="107"/>
      <c r="C2" s="107"/>
      <c r="D2" s="107"/>
      <c r="E2" s="107"/>
      <c r="F2" s="107"/>
      <c r="G2" s="107"/>
      <c r="H2" s="107"/>
      <c r="I2" s="2"/>
    </row>
    <row r="3" spans="1:9" ht="12.75">
      <c r="A3" s="108" t="s">
        <v>2</v>
      </c>
      <c r="B3" s="107"/>
      <c r="C3" s="107"/>
      <c r="D3" s="107"/>
      <c r="E3" s="107"/>
      <c r="F3" s="107"/>
      <c r="G3" s="107"/>
      <c r="H3" s="107"/>
      <c r="I3" s="2"/>
    </row>
    <row r="4" spans="1:9" ht="12.75">
      <c r="A4" s="2"/>
      <c r="B4" s="2"/>
      <c r="C4" s="2"/>
      <c r="D4" s="3"/>
      <c r="E4" s="4"/>
      <c r="F4" s="2"/>
      <c r="G4" s="2"/>
      <c r="H4" s="3"/>
      <c r="I4" s="2"/>
    </row>
    <row r="5" spans="1:9" ht="12.75">
      <c r="A5" s="2"/>
      <c r="B5" s="2"/>
      <c r="C5" s="2"/>
      <c r="D5" s="3"/>
      <c r="E5" s="4"/>
      <c r="F5" s="2"/>
      <c r="G5" s="2"/>
      <c r="H5" s="3"/>
      <c r="I5" s="2"/>
    </row>
    <row r="6" spans="1:9" ht="12.75">
      <c r="A6" s="13" t="s">
        <v>7</v>
      </c>
      <c r="B6" s="2"/>
      <c r="C6" s="2"/>
      <c r="D6" s="3"/>
      <c r="E6" s="4"/>
      <c r="F6" s="2"/>
      <c r="G6" s="2"/>
      <c r="H6" s="3"/>
      <c r="I6" s="2"/>
    </row>
    <row r="7" spans="1:9" ht="12.75">
      <c r="A7" s="13" t="s">
        <v>221</v>
      </c>
      <c r="B7" s="2"/>
      <c r="C7" s="2"/>
      <c r="D7" s="3"/>
      <c r="E7" s="4"/>
      <c r="F7" s="2"/>
      <c r="G7" s="2"/>
      <c r="H7" s="3"/>
      <c r="I7" s="2"/>
    </row>
    <row r="8" spans="1:9" ht="12.75">
      <c r="A8" s="13"/>
      <c r="B8" s="2"/>
      <c r="C8" s="2"/>
      <c r="D8" s="3"/>
      <c r="E8" s="4"/>
      <c r="F8" s="2"/>
      <c r="G8" s="2"/>
      <c r="H8" s="3"/>
      <c r="I8" s="2"/>
    </row>
    <row r="9" spans="1:9" ht="12.75">
      <c r="A9" s="2"/>
      <c r="B9" s="5" t="s">
        <v>147</v>
      </c>
      <c r="C9" s="6"/>
      <c r="D9" s="7"/>
      <c r="E9" s="4"/>
      <c r="F9" s="5" t="s">
        <v>219</v>
      </c>
      <c r="G9" s="6"/>
      <c r="H9" s="7"/>
      <c r="I9" s="2"/>
    </row>
    <row r="10" spans="1:9" ht="12.75">
      <c r="A10" s="2"/>
      <c r="B10" s="109" t="s">
        <v>218</v>
      </c>
      <c r="C10" s="1"/>
      <c r="D10" s="10" t="s">
        <v>272</v>
      </c>
      <c r="E10" s="9"/>
      <c r="F10" s="10" t="str">
        <f>+B10</f>
        <v>31/12/02</v>
      </c>
      <c r="G10" s="8"/>
      <c r="H10" s="10" t="str">
        <f>+D10</f>
        <v>31/12/01</v>
      </c>
      <c r="I10" s="2"/>
    </row>
    <row r="11" spans="1:9" ht="12.75">
      <c r="A11" s="2"/>
      <c r="B11" s="8" t="s">
        <v>3</v>
      </c>
      <c r="C11" s="1"/>
      <c r="D11" s="8" t="s">
        <v>3</v>
      </c>
      <c r="E11" s="9"/>
      <c r="F11" s="8" t="s">
        <v>3</v>
      </c>
      <c r="G11" s="8"/>
      <c r="H11" s="8" t="s">
        <v>3</v>
      </c>
      <c r="I11" s="2"/>
    </row>
    <row r="12" spans="1:9" ht="12.75">
      <c r="A12" s="2"/>
      <c r="B12" s="2"/>
      <c r="C12" s="2"/>
      <c r="D12" s="3"/>
      <c r="E12" s="4"/>
      <c r="F12" s="2"/>
      <c r="G12" s="2"/>
      <c r="H12" s="3"/>
      <c r="I12" s="2"/>
    </row>
    <row r="13" spans="1:9" ht="12.75">
      <c r="A13" s="14" t="s">
        <v>8</v>
      </c>
      <c r="B13" s="29">
        <f>+F13-104244</f>
        <v>43225</v>
      </c>
      <c r="C13" s="29"/>
      <c r="D13" s="30">
        <v>27203</v>
      </c>
      <c r="E13" s="31"/>
      <c r="F13" s="29">
        <v>147469</v>
      </c>
      <c r="G13" s="29"/>
      <c r="H13" s="30">
        <v>99328</v>
      </c>
      <c r="I13" s="14"/>
    </row>
    <row r="14" spans="1:9" ht="12.75">
      <c r="A14" s="14"/>
      <c r="B14" s="29"/>
      <c r="C14" s="29"/>
      <c r="D14" s="30"/>
      <c r="E14" s="31"/>
      <c r="F14" s="29"/>
      <c r="G14" s="29"/>
      <c r="H14" s="30"/>
      <c r="I14" s="14"/>
    </row>
    <row r="15" spans="1:9" ht="12.75">
      <c r="A15" s="14" t="s">
        <v>9</v>
      </c>
      <c r="B15" s="29">
        <f>F15+86687</f>
        <v>-35565</v>
      </c>
      <c r="C15" s="29"/>
      <c r="D15" s="30">
        <v>-23570</v>
      </c>
      <c r="E15" s="31"/>
      <c r="F15" s="29">
        <v>-122252</v>
      </c>
      <c r="G15" s="29"/>
      <c r="H15" s="30">
        <v>-83633</v>
      </c>
      <c r="I15" s="14"/>
    </row>
    <row r="16" spans="1:9" ht="12.75">
      <c r="A16" s="14"/>
      <c r="B16" s="29"/>
      <c r="C16" s="29"/>
      <c r="D16" s="30"/>
      <c r="E16" s="31"/>
      <c r="F16" s="29"/>
      <c r="G16" s="29"/>
      <c r="H16" s="30"/>
      <c r="I16" s="14"/>
    </row>
    <row r="17" spans="1:9" ht="12.75">
      <c r="A17" s="14" t="s">
        <v>10</v>
      </c>
      <c r="B17" s="29">
        <f>+F17-4656</f>
        <v>3745</v>
      </c>
      <c r="C17" s="29"/>
      <c r="D17" s="30">
        <v>398</v>
      </c>
      <c r="E17" s="31"/>
      <c r="F17" s="29">
        <v>8401</v>
      </c>
      <c r="G17" s="29"/>
      <c r="H17" s="30">
        <v>2594</v>
      </c>
      <c r="I17" s="14"/>
    </row>
    <row r="18" spans="1:9" ht="12.75">
      <c r="A18" s="14"/>
      <c r="B18" s="32"/>
      <c r="C18" s="29"/>
      <c r="D18" s="33"/>
      <c r="E18" s="31"/>
      <c r="F18" s="32"/>
      <c r="G18" s="29"/>
      <c r="H18" s="33"/>
      <c r="I18" s="14"/>
    </row>
    <row r="19" spans="1:9" ht="12.75">
      <c r="A19" s="18" t="s">
        <v>11</v>
      </c>
      <c r="B19" s="31">
        <f>SUM(B13:B17)</f>
        <v>11405</v>
      </c>
      <c r="C19" s="31"/>
      <c r="D19" s="31">
        <f>SUM(D13:D17)</f>
        <v>4031</v>
      </c>
      <c r="E19" s="31"/>
      <c r="F19" s="31">
        <f>SUM(F13:F17)</f>
        <v>33618</v>
      </c>
      <c r="G19" s="31"/>
      <c r="H19" s="31">
        <f>SUM(H13:H17)</f>
        <v>18289</v>
      </c>
      <c r="I19" s="14"/>
    </row>
    <row r="20" spans="1:9" ht="12.75">
      <c r="A20" s="14"/>
      <c r="B20" s="29"/>
      <c r="C20" s="29"/>
      <c r="D20" s="30"/>
      <c r="E20" s="31"/>
      <c r="F20" s="29"/>
      <c r="G20" s="29"/>
      <c r="H20" s="29"/>
      <c r="I20" s="14"/>
    </row>
    <row r="21" spans="1:9" ht="12.75">
      <c r="A21" s="14" t="s">
        <v>12</v>
      </c>
      <c r="B21" s="29">
        <f>+F21+11084</f>
        <v>-6869</v>
      </c>
      <c r="C21" s="29"/>
      <c r="D21" s="30">
        <v>-3081</v>
      </c>
      <c r="E21" s="31"/>
      <c r="F21" s="29">
        <v>-17953</v>
      </c>
      <c r="G21" s="29"/>
      <c r="H21" s="30">
        <v>-12120</v>
      </c>
      <c r="I21" s="14"/>
    </row>
    <row r="22" spans="1:9" ht="12.75">
      <c r="A22" s="14"/>
      <c r="B22" s="29"/>
      <c r="C22" s="29"/>
      <c r="D22" s="30"/>
      <c r="E22" s="31"/>
      <c r="F22" s="29"/>
      <c r="G22" s="29"/>
      <c r="H22" s="30"/>
      <c r="I22" s="14"/>
    </row>
    <row r="23" spans="1:9" ht="12.75">
      <c r="A23" s="14" t="s">
        <v>13</v>
      </c>
      <c r="B23" s="29">
        <f>+F23-11405</f>
        <v>-7950</v>
      </c>
      <c r="C23" s="29"/>
      <c r="D23" s="30">
        <v>-91067</v>
      </c>
      <c r="E23" s="31"/>
      <c r="F23" s="29">
        <v>3455</v>
      </c>
      <c r="G23" s="29"/>
      <c r="H23" s="30">
        <v>-90667</v>
      </c>
      <c r="I23" s="14"/>
    </row>
    <row r="24" spans="1:9" ht="12.75">
      <c r="A24" s="14"/>
      <c r="B24" s="32"/>
      <c r="C24" s="29"/>
      <c r="D24" s="32"/>
      <c r="E24" s="31"/>
      <c r="F24" s="32"/>
      <c r="G24" s="29"/>
      <c r="H24" s="32"/>
      <c r="I24" s="14"/>
    </row>
    <row r="25" spans="1:9" ht="12.75">
      <c r="A25" s="14" t="s">
        <v>252</v>
      </c>
      <c r="B25" s="29">
        <f>SUM(B19:B23)</f>
        <v>-3414</v>
      </c>
      <c r="C25" s="29"/>
      <c r="D25" s="29">
        <f>SUM(D19:D23)</f>
        <v>-90117</v>
      </c>
      <c r="E25" s="31"/>
      <c r="F25" s="29">
        <f>SUM(F19:F23)</f>
        <v>19120</v>
      </c>
      <c r="G25" s="29"/>
      <c r="H25" s="29">
        <f>SUM(H19:H23)</f>
        <v>-84498</v>
      </c>
      <c r="I25" s="14"/>
    </row>
    <row r="26" spans="1:9" ht="12.75">
      <c r="A26" s="14"/>
      <c r="B26" s="29"/>
      <c r="C26" s="29"/>
      <c r="D26" s="30"/>
      <c r="E26" s="31"/>
      <c r="F26" s="29"/>
      <c r="G26" s="29"/>
      <c r="H26" s="30"/>
      <c r="I26" s="14"/>
    </row>
    <row r="27" spans="1:9" ht="12.75">
      <c r="A27" s="14" t="s">
        <v>14</v>
      </c>
      <c r="B27" s="29">
        <f>+F27+8488</f>
        <v>-1040</v>
      </c>
      <c r="C27" s="29"/>
      <c r="D27" s="30">
        <v>-1603</v>
      </c>
      <c r="E27" s="31"/>
      <c r="F27" s="29">
        <v>-9528</v>
      </c>
      <c r="G27" s="29"/>
      <c r="H27" s="30">
        <v>-5631</v>
      </c>
      <c r="I27" s="14"/>
    </row>
    <row r="28" spans="1:9" ht="12.75">
      <c r="A28" s="14"/>
      <c r="B28" s="32"/>
      <c r="C28" s="29"/>
      <c r="D28" s="32"/>
      <c r="E28" s="31"/>
      <c r="F28" s="32"/>
      <c r="G28" s="29"/>
      <c r="H28" s="32"/>
      <c r="I28" s="14"/>
    </row>
    <row r="29" spans="1:9" ht="12.75">
      <c r="A29" s="14" t="s">
        <v>253</v>
      </c>
      <c r="B29" s="29">
        <f>+B25+B27</f>
        <v>-4454</v>
      </c>
      <c r="C29" s="29"/>
      <c r="D29" s="29">
        <f>+D25+D27</f>
        <v>-91720</v>
      </c>
      <c r="E29" s="31"/>
      <c r="F29" s="29">
        <f>+F25+F27</f>
        <v>9592</v>
      </c>
      <c r="G29" s="29"/>
      <c r="H29" s="29">
        <f>+H25+H27</f>
        <v>-90129</v>
      </c>
      <c r="I29" s="14"/>
    </row>
    <row r="30" spans="1:9" ht="12.75">
      <c r="A30" s="14"/>
      <c r="B30" s="29"/>
      <c r="C30" s="29"/>
      <c r="D30" s="30"/>
      <c r="E30" s="31"/>
      <c r="F30" s="29"/>
      <c r="G30" s="29"/>
      <c r="H30" s="29"/>
      <c r="I30" s="14"/>
    </row>
    <row r="31" spans="1:9" ht="12.75">
      <c r="A31" s="14" t="s">
        <v>254</v>
      </c>
      <c r="B31" s="29">
        <f>+F31-891</f>
        <v>1060</v>
      </c>
      <c r="C31" s="29"/>
      <c r="D31" s="30">
        <v>292</v>
      </c>
      <c r="E31" s="31"/>
      <c r="F31" s="29">
        <v>1951</v>
      </c>
      <c r="G31" s="29"/>
      <c r="H31" s="30">
        <v>1130</v>
      </c>
      <c r="I31" s="14"/>
    </row>
    <row r="32" spans="1:9" ht="12.75">
      <c r="A32" s="14"/>
      <c r="B32" s="32"/>
      <c r="C32" s="29"/>
      <c r="D32" s="32"/>
      <c r="E32" s="31"/>
      <c r="F32" s="32"/>
      <c r="G32" s="29"/>
      <c r="H32" s="32"/>
      <c r="I32" s="14"/>
    </row>
    <row r="33" spans="1:9" ht="12.75">
      <c r="A33" s="14" t="s">
        <v>255</v>
      </c>
      <c r="B33" s="34">
        <f>+B29+B31</f>
        <v>-3394</v>
      </c>
      <c r="C33" s="29"/>
      <c r="D33" s="34">
        <f>+D29+D31</f>
        <v>-91428</v>
      </c>
      <c r="E33" s="31"/>
      <c r="F33" s="34">
        <f>+F29+F31</f>
        <v>11543</v>
      </c>
      <c r="G33" s="29"/>
      <c r="H33" s="34">
        <f>+H29+H31</f>
        <v>-88999</v>
      </c>
      <c r="I33" s="14"/>
    </row>
    <row r="34" spans="1:9" ht="12.75">
      <c r="A34" s="14"/>
      <c r="B34" s="11"/>
      <c r="C34" s="15"/>
      <c r="D34" s="16"/>
      <c r="E34" s="17"/>
      <c r="F34" s="11"/>
      <c r="G34" s="11"/>
      <c r="H34" s="16"/>
      <c r="I34" s="14"/>
    </row>
    <row r="35" spans="1:9" ht="12.75">
      <c r="A35" s="14"/>
      <c r="B35" s="11"/>
      <c r="C35" s="15"/>
      <c r="D35" s="11"/>
      <c r="E35" s="17"/>
      <c r="F35" s="11"/>
      <c r="G35" s="11"/>
      <c r="H35" s="11"/>
      <c r="I35" s="14"/>
    </row>
    <row r="36" spans="1:9" ht="13.5" thickBot="1">
      <c r="A36" s="14" t="s">
        <v>185</v>
      </c>
      <c r="B36" s="88">
        <f>+notes!D209</f>
        <v>-1.0922982353944535</v>
      </c>
      <c r="C36" s="89"/>
      <c r="D36" s="90">
        <f>+notes!E209</f>
        <v>-31.394713980104456</v>
      </c>
      <c r="E36" s="91"/>
      <c r="F36" s="88">
        <f>+notes!G209</f>
        <v>3.8877231744406533</v>
      </c>
      <c r="G36" s="92"/>
      <c r="H36" s="90">
        <f>+notes!H209</f>
        <v>-30.560639514320737</v>
      </c>
      <c r="I36" s="14"/>
    </row>
    <row r="37" spans="1:9" ht="12.75">
      <c r="A37" s="14"/>
      <c r="B37" s="92"/>
      <c r="C37" s="89"/>
      <c r="D37" s="93"/>
      <c r="E37" s="91"/>
      <c r="F37" s="92"/>
      <c r="G37" s="92"/>
      <c r="H37" s="93"/>
      <c r="I37" s="14"/>
    </row>
    <row r="38" spans="1:9" ht="12.75">
      <c r="A38" s="14"/>
      <c r="B38" s="11"/>
      <c r="C38" s="15"/>
      <c r="D38" s="16"/>
      <c r="E38" s="17"/>
      <c r="F38" s="11"/>
      <c r="G38" s="11"/>
      <c r="H38" s="16"/>
      <c r="I38" s="14"/>
    </row>
    <row r="39" spans="1:9" ht="12.75">
      <c r="A39" s="81" t="s">
        <v>206</v>
      </c>
      <c r="B39" s="11"/>
      <c r="C39" s="15"/>
      <c r="D39" s="16"/>
      <c r="E39" s="17"/>
      <c r="F39" s="11"/>
      <c r="G39" s="11"/>
      <c r="H39" s="16"/>
      <c r="I39" s="14"/>
    </row>
    <row r="40" spans="1:9" ht="12.75">
      <c r="A40" s="82" t="s">
        <v>44</v>
      </c>
      <c r="B40" s="11"/>
      <c r="C40" s="15"/>
      <c r="D40" s="11"/>
      <c r="E40" s="17"/>
      <c r="F40" s="11"/>
      <c r="G40" s="11"/>
      <c r="H40" s="11"/>
      <c r="I40" s="14"/>
    </row>
    <row r="41" spans="1:9" ht="12.75">
      <c r="A41" s="14"/>
      <c r="B41" s="11"/>
      <c r="C41" s="15"/>
      <c r="D41" s="16"/>
      <c r="E41" s="17"/>
      <c r="F41" s="11"/>
      <c r="G41" s="11"/>
      <c r="H41" s="16"/>
      <c r="I41" s="14"/>
    </row>
    <row r="42" spans="1:9" ht="12.75">
      <c r="A42" s="14"/>
      <c r="B42" s="11"/>
      <c r="C42" s="15"/>
      <c r="D42" s="16"/>
      <c r="E42" s="17"/>
      <c r="F42" s="11"/>
      <c r="G42" s="11"/>
      <c r="H42" s="12"/>
      <c r="I42" s="14"/>
    </row>
    <row r="43" spans="1:9" ht="12.75">
      <c r="A43" s="14"/>
      <c r="B43" s="11"/>
      <c r="C43" s="15"/>
      <c r="D43" s="16"/>
      <c r="E43" s="17"/>
      <c r="F43" s="11"/>
      <c r="G43" s="11"/>
      <c r="H43" s="16"/>
      <c r="I43" s="14"/>
    </row>
    <row r="150" ht="12.75">
      <c r="H150" s="12"/>
    </row>
  </sheetData>
  <printOptions/>
  <pageMargins left="0.75" right="0.75" top="1" bottom="1" header="0.5" footer="0.5"/>
  <pageSetup fitToHeight="1" fitToWidth="1" horizontalDpi="600" verticalDpi="600" orientation="portrait" paperSize="9" scale="80" r:id="rId1"/>
  <rowBreaks count="1" manualBreakCount="1">
    <brk id="4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6"/>
  <sheetViews>
    <sheetView workbookViewId="0" topLeftCell="A2">
      <selection activeCell="D10" sqref="D10"/>
    </sheetView>
  </sheetViews>
  <sheetFormatPr defaultColWidth="9.140625" defaultRowHeight="12.75"/>
  <cols>
    <col min="1" max="1" width="52.57421875" style="0" customWidth="1"/>
    <col min="2" max="2" width="14.8515625" style="0" customWidth="1"/>
    <col min="3" max="3" width="4.421875" style="0" customWidth="1"/>
    <col min="4" max="4" width="14.8515625" style="0" customWidth="1"/>
  </cols>
  <sheetData>
    <row r="1" spans="1:8" ht="12.75">
      <c r="A1" s="1" t="s">
        <v>0</v>
      </c>
      <c r="B1" s="15"/>
      <c r="C1" s="16"/>
      <c r="D1" s="17"/>
      <c r="E1" s="11"/>
      <c r="F1" s="11"/>
      <c r="G1" s="16"/>
      <c r="H1" s="14"/>
    </row>
    <row r="2" spans="1:8" ht="12.75">
      <c r="A2" s="2" t="s">
        <v>1</v>
      </c>
      <c r="B2" s="15"/>
      <c r="C2" s="11"/>
      <c r="D2" s="17"/>
      <c r="E2" s="11"/>
      <c r="F2" s="11"/>
      <c r="G2" s="11"/>
      <c r="H2" s="14"/>
    </row>
    <row r="3" spans="1:8" ht="12.75">
      <c r="A3" s="2" t="s">
        <v>2</v>
      </c>
      <c r="B3" s="15"/>
      <c r="C3" s="16"/>
      <c r="D3" s="17"/>
      <c r="E3" s="11"/>
      <c r="F3" s="11"/>
      <c r="G3" s="16"/>
      <c r="H3" s="14"/>
    </row>
    <row r="4" spans="1:8" ht="12.75">
      <c r="A4" s="14"/>
      <c r="B4" s="15"/>
      <c r="C4" s="16"/>
      <c r="D4" s="17"/>
      <c r="E4" s="11"/>
      <c r="F4" s="11"/>
      <c r="G4" s="16"/>
      <c r="H4" s="14"/>
    </row>
    <row r="5" spans="1:8" ht="12.75">
      <c r="A5" s="45" t="s">
        <v>194</v>
      </c>
      <c r="B5" s="15"/>
      <c r="C5" s="16"/>
      <c r="D5" s="17"/>
      <c r="E5" s="11"/>
      <c r="F5" s="11"/>
      <c r="G5" s="16"/>
      <c r="H5" s="14"/>
    </row>
    <row r="6" spans="1:8" ht="12.75">
      <c r="A6" s="45" t="s">
        <v>220</v>
      </c>
      <c r="B6" s="15"/>
      <c r="C6" s="16"/>
      <c r="D6" s="17"/>
      <c r="E6" s="11"/>
      <c r="F6" s="11"/>
      <c r="G6" s="16"/>
      <c r="H6" s="14"/>
    </row>
    <row r="7" spans="1:8" ht="12.75">
      <c r="A7" s="14"/>
      <c r="B7" s="15"/>
      <c r="C7" s="16"/>
      <c r="D7" s="17"/>
      <c r="E7" s="11"/>
      <c r="F7" s="11"/>
      <c r="G7" s="16"/>
      <c r="H7" s="14"/>
    </row>
    <row r="8" spans="1:8" ht="12.75">
      <c r="A8" s="14"/>
      <c r="B8" s="8" t="s">
        <v>148</v>
      </c>
      <c r="C8" s="9"/>
      <c r="D8" s="8" t="s">
        <v>148</v>
      </c>
      <c r="F8" s="11"/>
      <c r="G8" s="16"/>
      <c r="H8" s="14"/>
    </row>
    <row r="9" spans="1:8" ht="12.75">
      <c r="A9" s="14"/>
      <c r="B9" s="10" t="s">
        <v>218</v>
      </c>
      <c r="C9" s="9"/>
      <c r="D9" s="10" t="s">
        <v>272</v>
      </c>
      <c r="F9" s="11"/>
      <c r="G9" s="19"/>
      <c r="H9" s="14"/>
    </row>
    <row r="10" spans="1:8" ht="12.75">
      <c r="A10" s="14"/>
      <c r="B10" s="8" t="s">
        <v>3</v>
      </c>
      <c r="C10" s="9"/>
      <c r="D10" s="8" t="s">
        <v>3</v>
      </c>
      <c r="F10" s="14"/>
      <c r="G10" s="21"/>
      <c r="H10" s="14"/>
    </row>
    <row r="11" spans="1:8" ht="12.75">
      <c r="A11" s="14"/>
      <c r="B11" s="20"/>
      <c r="C11" s="18"/>
      <c r="D11" s="14"/>
      <c r="F11" s="14"/>
      <c r="G11" s="21"/>
      <c r="H11" s="14"/>
    </row>
    <row r="12" spans="1:8" ht="12.75">
      <c r="A12" s="14" t="s">
        <v>15</v>
      </c>
      <c r="B12" s="35">
        <v>181527</v>
      </c>
      <c r="C12" s="17"/>
      <c r="D12" s="15">
        <v>175167</v>
      </c>
      <c r="F12" s="14"/>
      <c r="G12" s="21"/>
      <c r="H12" s="14"/>
    </row>
    <row r="13" spans="1:8" ht="12.75">
      <c r="A13" s="14"/>
      <c r="B13" s="35"/>
      <c r="C13" s="17"/>
      <c r="D13" s="15"/>
      <c r="F13" s="14"/>
      <c r="G13" s="21"/>
      <c r="H13" s="14"/>
    </row>
    <row r="14" spans="1:8" ht="12.75">
      <c r="A14" s="14" t="s">
        <v>257</v>
      </c>
      <c r="B14" s="16">
        <v>192081</v>
      </c>
      <c r="C14" s="17"/>
      <c r="D14" s="29">
        <v>294493</v>
      </c>
      <c r="F14" s="14"/>
      <c r="G14" s="22"/>
      <c r="H14" s="14"/>
    </row>
    <row r="15" spans="1:8" ht="12.75">
      <c r="A15" s="14"/>
      <c r="B15" s="19"/>
      <c r="C15" s="17"/>
      <c r="D15" s="29"/>
      <c r="F15" s="14"/>
      <c r="G15" s="23"/>
      <c r="H15" s="14"/>
    </row>
    <row r="16" spans="1:8" ht="12.75">
      <c r="A16" s="14" t="s">
        <v>149</v>
      </c>
      <c r="B16" s="16">
        <v>69528</v>
      </c>
      <c r="C16" s="17"/>
      <c r="D16" s="29">
        <v>34951</v>
      </c>
      <c r="F16" s="14"/>
      <c r="G16" s="23"/>
      <c r="H16" s="14"/>
    </row>
    <row r="17" spans="1:8" ht="12.75">
      <c r="A17" s="14"/>
      <c r="B17" s="19"/>
      <c r="C17" s="17"/>
      <c r="D17" s="29"/>
      <c r="F17" s="14"/>
      <c r="G17" s="23"/>
      <c r="H17" s="14"/>
    </row>
    <row r="18" spans="1:8" ht="12.75">
      <c r="A18" s="14" t="s">
        <v>71</v>
      </c>
      <c r="B18" s="16">
        <v>319202</v>
      </c>
      <c r="C18" s="17"/>
      <c r="D18" s="29">
        <v>64429</v>
      </c>
      <c r="F18" s="14"/>
      <c r="G18" s="23"/>
      <c r="H18" s="14"/>
    </row>
    <row r="19" spans="1:8" ht="12.75">
      <c r="A19" s="14"/>
      <c r="B19" s="16"/>
      <c r="C19" s="17"/>
      <c r="D19" s="29"/>
      <c r="F19" s="14"/>
      <c r="G19" s="23"/>
      <c r="H19" s="14"/>
    </row>
    <row r="20" spans="1:8" ht="12.75">
      <c r="A20" s="14" t="s">
        <v>16</v>
      </c>
      <c r="B20" s="35">
        <v>10582</v>
      </c>
      <c r="C20" s="17"/>
      <c r="D20" s="15">
        <v>2086</v>
      </c>
      <c r="F20" s="14"/>
      <c r="G20" s="21"/>
      <c r="H20" s="14"/>
    </row>
    <row r="21" spans="1:8" ht="12.75">
      <c r="A21" s="14"/>
      <c r="B21" s="35"/>
      <c r="C21" s="17"/>
      <c r="D21" s="15"/>
      <c r="F21" s="14"/>
      <c r="G21" s="21"/>
      <c r="H21" s="14"/>
    </row>
    <row r="22" spans="1:8" ht="12.75">
      <c r="A22" s="14" t="s">
        <v>150</v>
      </c>
      <c r="B22" s="35">
        <v>54670</v>
      </c>
      <c r="C22" s="17"/>
      <c r="D22" s="15">
        <v>57032</v>
      </c>
      <c r="F22" s="14"/>
      <c r="G22" s="21"/>
      <c r="H22" s="14"/>
    </row>
    <row r="23" spans="1:8" ht="12.75">
      <c r="A23" s="14"/>
      <c r="B23" s="36"/>
      <c r="C23" s="17"/>
      <c r="D23" s="15"/>
      <c r="F23" s="14"/>
      <c r="G23" s="21"/>
      <c r="H23" s="14"/>
    </row>
    <row r="24" spans="1:8" ht="12.75">
      <c r="A24" s="14" t="s">
        <v>17</v>
      </c>
      <c r="B24" s="36"/>
      <c r="C24" s="17"/>
      <c r="D24" s="15"/>
      <c r="F24" s="14"/>
      <c r="G24" s="21"/>
      <c r="H24" s="14"/>
    </row>
    <row r="25" spans="1:8" ht="12.75">
      <c r="A25" s="27" t="s">
        <v>18</v>
      </c>
      <c r="B25" s="94">
        <v>128955</v>
      </c>
      <c r="C25" s="17"/>
      <c r="D25" s="37">
        <v>124079</v>
      </c>
      <c r="F25" s="24"/>
      <c r="G25" s="25"/>
      <c r="H25" s="14"/>
    </row>
    <row r="26" spans="1:4" ht="12.75">
      <c r="A26" s="27" t="s">
        <v>19</v>
      </c>
      <c r="B26" s="95">
        <v>103183</v>
      </c>
      <c r="C26" s="39"/>
      <c r="D26" s="38">
        <v>90805</v>
      </c>
    </row>
    <row r="27" spans="1:4" ht="12.75">
      <c r="A27" s="26" t="s">
        <v>151</v>
      </c>
      <c r="B27" s="95">
        <v>2592</v>
      </c>
      <c r="C27" s="39"/>
      <c r="D27" s="38">
        <v>3216</v>
      </c>
    </row>
    <row r="28" spans="1:4" ht="12.75">
      <c r="A28" s="27" t="s">
        <v>20</v>
      </c>
      <c r="B28" s="96">
        <v>28772</v>
      </c>
      <c r="C28" s="39"/>
      <c r="D28" s="40">
        <v>15622</v>
      </c>
    </row>
    <row r="29" spans="2:4" ht="12.75">
      <c r="B29" s="41">
        <f>SUM(B25:B28)</f>
        <v>263502</v>
      </c>
      <c r="C29" s="39"/>
      <c r="D29" s="41">
        <f>SUM(D25:D28)</f>
        <v>233722</v>
      </c>
    </row>
    <row r="30" spans="1:4" ht="12.75">
      <c r="A30" s="26" t="s">
        <v>21</v>
      </c>
      <c r="B30" s="42"/>
      <c r="C30" s="39"/>
      <c r="D30" s="42"/>
    </row>
    <row r="31" spans="1:4" ht="12.75">
      <c r="A31" s="27" t="s">
        <v>22</v>
      </c>
      <c r="B31" s="38">
        <v>68766</v>
      </c>
      <c r="C31" s="39"/>
      <c r="D31" s="38">
        <v>90596</v>
      </c>
    </row>
    <row r="32" spans="1:4" ht="12.75">
      <c r="A32" s="27" t="s">
        <v>23</v>
      </c>
      <c r="B32" s="38">
        <v>179975</v>
      </c>
      <c r="C32" s="39"/>
      <c r="D32" s="38">
        <v>145948</v>
      </c>
    </row>
    <row r="33" spans="1:4" ht="12.75">
      <c r="A33" s="27" t="s">
        <v>24</v>
      </c>
      <c r="B33" s="40">
        <v>0</v>
      </c>
      <c r="C33" s="39"/>
      <c r="D33" s="40">
        <v>737</v>
      </c>
    </row>
    <row r="34" spans="2:4" ht="12.75">
      <c r="B34" s="41">
        <f>SUM(B31:B33)</f>
        <v>248741</v>
      </c>
      <c r="C34" s="39"/>
      <c r="D34" s="41">
        <f>SUM(D31:D33)</f>
        <v>237281</v>
      </c>
    </row>
    <row r="35" spans="2:4" ht="12.75">
      <c r="B35" s="39"/>
      <c r="C35" s="39"/>
      <c r="D35" s="39"/>
    </row>
    <row r="36" spans="1:4" ht="12.75">
      <c r="A36" s="26" t="s">
        <v>268</v>
      </c>
      <c r="B36" s="39">
        <f>+B29-B34</f>
        <v>14761</v>
      </c>
      <c r="C36" s="39"/>
      <c r="D36" s="39">
        <f>+D29-D34</f>
        <v>-3559</v>
      </c>
    </row>
    <row r="37" spans="2:4" ht="12.75">
      <c r="B37" s="39"/>
      <c r="C37" s="39"/>
      <c r="D37" s="39"/>
    </row>
    <row r="38" spans="2:4" ht="13.5" thickBot="1">
      <c r="B38" s="43">
        <f>SUM(B12:B22)+B36</f>
        <v>842351</v>
      </c>
      <c r="C38" s="39"/>
      <c r="D38" s="43">
        <f>SUM(D12:D22)+D36</f>
        <v>624599</v>
      </c>
    </row>
    <row r="39" spans="2:4" ht="12.75">
      <c r="B39" s="39"/>
      <c r="C39" s="39"/>
      <c r="D39" s="39"/>
    </row>
    <row r="40" spans="2:4" ht="12.75">
      <c r="B40" s="39"/>
      <c r="C40" s="39"/>
      <c r="D40" s="39"/>
    </row>
    <row r="41" spans="1:4" ht="12.75">
      <c r="A41" t="s">
        <v>25</v>
      </c>
      <c r="B41" s="39">
        <v>310721</v>
      </c>
      <c r="C41" s="39"/>
      <c r="D41" s="39">
        <v>291221</v>
      </c>
    </row>
    <row r="42" spans="2:4" ht="12.75">
      <c r="B42" s="39"/>
      <c r="C42" s="39"/>
      <c r="D42" s="39"/>
    </row>
    <row r="43" spans="1:4" ht="12.75">
      <c r="A43" t="s">
        <v>26</v>
      </c>
      <c r="B43" s="39">
        <v>329911</v>
      </c>
      <c r="C43" s="39"/>
      <c r="D43" s="39">
        <v>316908</v>
      </c>
    </row>
    <row r="44" spans="2:4" ht="12.75">
      <c r="B44" s="44"/>
      <c r="C44" s="39"/>
      <c r="D44" s="44"/>
    </row>
    <row r="45" spans="2:4" ht="12.75">
      <c r="B45" s="39">
        <f>+B41+B43</f>
        <v>640632</v>
      </c>
      <c r="C45" s="39"/>
      <c r="D45" s="39">
        <f>+D41+D43</f>
        <v>608129</v>
      </c>
    </row>
    <row r="46" spans="2:4" ht="12.75">
      <c r="B46" s="39"/>
      <c r="C46" s="39"/>
      <c r="D46" s="39"/>
    </row>
    <row r="47" spans="1:4" ht="12.75">
      <c r="A47" s="28" t="s">
        <v>245</v>
      </c>
      <c r="B47" s="39">
        <v>-355</v>
      </c>
      <c r="C47" s="39"/>
      <c r="D47" s="39">
        <v>-337</v>
      </c>
    </row>
    <row r="48" spans="2:4" ht="12.75">
      <c r="B48" s="44"/>
      <c r="C48" s="39"/>
      <c r="D48" s="44"/>
    </row>
    <row r="49" spans="1:4" ht="12.75">
      <c r="A49" t="s">
        <v>27</v>
      </c>
      <c r="B49" s="39">
        <f>+B45+B47</f>
        <v>640277</v>
      </c>
      <c r="C49" s="39"/>
      <c r="D49" s="39">
        <f>+D45+D47</f>
        <v>607792</v>
      </c>
    </row>
    <row r="50" spans="2:4" ht="12.75">
      <c r="B50" s="39"/>
      <c r="C50" s="39"/>
      <c r="D50" s="39"/>
    </row>
    <row r="51" spans="1:4" ht="12.75">
      <c r="A51" t="s">
        <v>256</v>
      </c>
      <c r="B51" s="39">
        <v>14998</v>
      </c>
      <c r="C51" s="39"/>
      <c r="D51" s="39">
        <v>14404</v>
      </c>
    </row>
    <row r="52" spans="2:4" ht="12.75">
      <c r="B52" s="39"/>
      <c r="C52" s="39"/>
      <c r="D52" s="39"/>
    </row>
    <row r="53" spans="1:4" ht="12.75">
      <c r="A53" t="s">
        <v>152</v>
      </c>
      <c r="B53" s="39">
        <v>131613</v>
      </c>
      <c r="C53" s="39"/>
      <c r="D53" s="39">
        <v>3125</v>
      </c>
    </row>
    <row r="54" spans="2:4" ht="12.75">
      <c r="B54" s="39"/>
      <c r="C54" s="39"/>
      <c r="D54" s="39"/>
    </row>
    <row r="55" spans="1:4" ht="12.75">
      <c r="A55" t="s">
        <v>153</v>
      </c>
      <c r="B55" s="39">
        <v>55145</v>
      </c>
      <c r="C55" s="39"/>
      <c r="D55" s="39">
        <v>67</v>
      </c>
    </row>
    <row r="56" spans="2:4" ht="12.75">
      <c r="B56" s="39"/>
      <c r="C56" s="39"/>
      <c r="D56" s="39"/>
    </row>
    <row r="57" spans="1:4" ht="12.75">
      <c r="A57" t="s">
        <v>154</v>
      </c>
      <c r="B57" s="39">
        <v>318</v>
      </c>
      <c r="C57" s="39"/>
      <c r="D57" s="39">
        <v>-789</v>
      </c>
    </row>
    <row r="58" spans="2:4" ht="12.75">
      <c r="B58" s="39"/>
      <c r="C58" s="39"/>
      <c r="D58" s="39"/>
    </row>
    <row r="59" spans="2:4" ht="13.5" thickBot="1">
      <c r="B59" s="43">
        <f>SUM(B49:B57)</f>
        <v>842351</v>
      </c>
      <c r="C59" s="39"/>
      <c r="D59" s="43">
        <f>SUM(D49:D57)</f>
        <v>624599</v>
      </c>
    </row>
    <row r="61" spans="1:4" ht="13.5" thickBot="1">
      <c r="A61" t="s">
        <v>155</v>
      </c>
      <c r="B61" s="97">
        <f>+(B49-B18-B20)/B41</f>
        <v>0.9992662227528877</v>
      </c>
      <c r="D61" s="97">
        <f>+(D49-D18-D20)/D41</f>
        <v>1.8586468695595442</v>
      </c>
    </row>
    <row r="64" ht="12.75">
      <c r="A64" s="81" t="s">
        <v>214</v>
      </c>
    </row>
    <row r="65" ht="12.75">
      <c r="A65" s="82" t="s">
        <v>215</v>
      </c>
    </row>
    <row r="66" spans="5:6" ht="12.75">
      <c r="E66" s="12"/>
      <c r="F66" s="12"/>
    </row>
  </sheetData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4"/>
  <sheetViews>
    <sheetView workbookViewId="0" topLeftCell="A23">
      <selection activeCell="A39" sqref="A39"/>
    </sheetView>
  </sheetViews>
  <sheetFormatPr defaultColWidth="9.140625" defaultRowHeight="12.75"/>
  <cols>
    <col min="1" max="1" width="38.57421875" style="0" customWidth="1"/>
    <col min="2" max="2" width="11.28125" style="0" customWidth="1"/>
    <col min="3" max="3" width="2.7109375" style="0" customWidth="1"/>
    <col min="4" max="4" width="11.140625" style="0" customWidth="1"/>
    <col min="5" max="5" width="2.7109375" style="0" customWidth="1"/>
    <col min="6" max="6" width="11.28125" style="0" customWidth="1"/>
    <col min="7" max="7" width="2.7109375" style="0" customWidth="1"/>
    <col min="8" max="8" width="11.28125" style="0" customWidth="1"/>
    <col min="9" max="9" width="2.7109375" style="0" customWidth="1"/>
    <col min="10" max="10" width="11.28125" style="0" customWidth="1"/>
    <col min="11" max="11" width="3.28125" style="0" customWidth="1"/>
    <col min="12" max="12" width="10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3" t="s">
        <v>195</v>
      </c>
    </row>
    <row r="6" ht="12.75">
      <c r="A6" s="13" t="s">
        <v>221</v>
      </c>
    </row>
    <row r="8" spans="2:12" ht="12.75">
      <c r="B8" s="98"/>
      <c r="C8" s="98"/>
      <c r="D8" s="100" t="s">
        <v>158</v>
      </c>
      <c r="E8" s="83"/>
      <c r="F8" s="83"/>
      <c r="G8" s="83"/>
      <c r="H8" s="83"/>
      <c r="I8" s="83"/>
      <c r="J8" s="8" t="s">
        <v>157</v>
      </c>
      <c r="K8" s="83"/>
      <c r="L8" s="83"/>
    </row>
    <row r="9" spans="2:12" ht="12.75">
      <c r="B9" s="83" t="s">
        <v>45</v>
      </c>
      <c r="C9" s="83"/>
      <c r="D9" s="83" t="s">
        <v>45</v>
      </c>
      <c r="E9" s="83"/>
      <c r="F9" s="83" t="s">
        <v>46</v>
      </c>
      <c r="G9" s="83"/>
      <c r="H9" s="83" t="s">
        <v>159</v>
      </c>
      <c r="I9" s="83"/>
      <c r="J9" s="83" t="s">
        <v>48</v>
      </c>
      <c r="K9" s="83"/>
      <c r="L9" s="83"/>
    </row>
    <row r="10" spans="2:12" ht="12.75">
      <c r="B10" s="83" t="s">
        <v>46</v>
      </c>
      <c r="C10" s="83"/>
      <c r="D10" s="83" t="s">
        <v>156</v>
      </c>
      <c r="E10" s="83"/>
      <c r="F10" s="83" t="s">
        <v>47</v>
      </c>
      <c r="G10" s="83"/>
      <c r="H10" s="83" t="s">
        <v>47</v>
      </c>
      <c r="I10" s="83"/>
      <c r="J10" s="83" t="s">
        <v>49</v>
      </c>
      <c r="K10" s="83"/>
      <c r="L10" s="83" t="s">
        <v>50</v>
      </c>
    </row>
    <row r="11" spans="2:12" ht="12.75">
      <c r="B11" s="8" t="s">
        <v>3</v>
      </c>
      <c r="C11" s="1"/>
      <c r="D11" s="8" t="s">
        <v>3</v>
      </c>
      <c r="E11" s="1"/>
      <c r="F11" s="8" t="s">
        <v>3</v>
      </c>
      <c r="G11" s="8"/>
      <c r="H11" s="8" t="s">
        <v>3</v>
      </c>
      <c r="I11" s="1"/>
      <c r="J11" s="8" t="s">
        <v>3</v>
      </c>
      <c r="K11" s="1"/>
      <c r="L11" s="8" t="s">
        <v>3</v>
      </c>
    </row>
    <row r="13" spans="1:12" ht="12.75">
      <c r="A13" t="s">
        <v>133</v>
      </c>
      <c r="B13" s="39">
        <v>291221</v>
      </c>
      <c r="C13" s="39"/>
      <c r="D13" s="39">
        <v>243369</v>
      </c>
      <c r="E13" s="39"/>
      <c r="F13" s="39">
        <v>30396</v>
      </c>
      <c r="G13" s="39"/>
      <c r="H13" s="39">
        <v>-9</v>
      </c>
      <c r="I13" s="39"/>
      <c r="J13" s="39">
        <v>43152</v>
      </c>
      <c r="K13" s="39"/>
      <c r="L13" s="39">
        <f>SUM(B13:J13)</f>
        <v>608129</v>
      </c>
    </row>
    <row r="14" spans="2:12" ht="12.75">
      <c r="B14" s="39"/>
      <c r="C14" s="39"/>
      <c r="D14" s="39"/>
      <c r="E14" s="39"/>
      <c r="F14" s="39"/>
      <c r="G14" s="39"/>
      <c r="H14" s="39"/>
      <c r="I14" s="39"/>
      <c r="J14" s="39"/>
      <c r="K14" s="39"/>
      <c r="L14" s="39"/>
    </row>
    <row r="15" spans="1:12" ht="12.75">
      <c r="A15" t="s">
        <v>222</v>
      </c>
      <c r="B15" s="87">
        <v>0</v>
      </c>
      <c r="C15" s="87"/>
      <c r="D15" s="87">
        <v>0</v>
      </c>
      <c r="E15" s="87"/>
      <c r="F15" s="87">
        <v>0</v>
      </c>
      <c r="G15" s="87"/>
      <c r="H15" s="87">
        <v>0</v>
      </c>
      <c r="I15" s="87"/>
      <c r="J15" s="87">
        <f>+income!F33</f>
        <v>11543</v>
      </c>
      <c r="K15" s="87"/>
      <c r="L15" s="87">
        <f>SUM(B15:J15)</f>
        <v>11543</v>
      </c>
    </row>
    <row r="16" spans="2:12" ht="12.75">
      <c r="B16" s="87"/>
      <c r="C16" s="87"/>
      <c r="D16" s="87"/>
      <c r="E16" s="87"/>
      <c r="F16" s="87"/>
      <c r="G16" s="87"/>
      <c r="H16" s="87"/>
      <c r="I16" s="87"/>
      <c r="J16" s="87"/>
      <c r="K16" s="87"/>
      <c r="L16" s="87"/>
    </row>
    <row r="17" spans="1:12" ht="12.75">
      <c r="A17" t="s">
        <v>196</v>
      </c>
      <c r="B17" s="87">
        <v>19500</v>
      </c>
      <c r="C17" s="87"/>
      <c r="D17" s="87">
        <v>1950</v>
      </c>
      <c r="E17" s="87"/>
      <c r="F17" s="87">
        <v>0</v>
      </c>
      <c r="G17" s="87"/>
      <c r="H17" s="87">
        <v>0</v>
      </c>
      <c r="I17" s="87"/>
      <c r="J17" s="87">
        <v>0</v>
      </c>
      <c r="K17" s="87"/>
      <c r="L17" s="87">
        <f>SUM(B17:J17)</f>
        <v>21450</v>
      </c>
    </row>
    <row r="18" spans="1:12" ht="12.75">
      <c r="A18" s="28" t="s">
        <v>197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</row>
    <row r="19" spans="2:12" ht="12.75">
      <c r="B19" s="87"/>
      <c r="C19" s="87"/>
      <c r="D19" s="87"/>
      <c r="E19" s="87"/>
      <c r="F19" s="87"/>
      <c r="G19" s="87"/>
      <c r="H19" s="87"/>
      <c r="I19" s="87"/>
      <c r="J19" s="87"/>
      <c r="K19" s="87"/>
      <c r="L19" s="87"/>
    </row>
    <row r="20" spans="1:12" ht="12.75">
      <c r="A20" t="s">
        <v>198</v>
      </c>
      <c r="B20" s="87">
        <v>0</v>
      </c>
      <c r="C20" s="87"/>
      <c r="D20" s="87">
        <v>-491</v>
      </c>
      <c r="E20" s="87"/>
      <c r="F20" s="87">
        <v>0</v>
      </c>
      <c r="G20" s="87"/>
      <c r="H20" s="87">
        <v>0</v>
      </c>
      <c r="I20" s="87"/>
      <c r="J20" s="87">
        <v>0</v>
      </c>
      <c r="K20" s="87"/>
      <c r="L20" s="87">
        <f>SUM(B20:J20)</f>
        <v>-491</v>
      </c>
    </row>
    <row r="21" spans="2:12" ht="12.75"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</row>
    <row r="22" spans="1:12" ht="12.75">
      <c r="A22" t="s">
        <v>227</v>
      </c>
      <c r="B22" s="87">
        <v>0</v>
      </c>
      <c r="C22" s="87"/>
      <c r="D22" s="87">
        <v>0</v>
      </c>
      <c r="E22" s="87"/>
      <c r="F22" s="87">
        <v>0</v>
      </c>
      <c r="G22" s="87"/>
      <c r="H22" s="87">
        <v>1</v>
      </c>
      <c r="I22" s="87"/>
      <c r="J22" s="87">
        <v>0</v>
      </c>
      <c r="K22" s="87"/>
      <c r="L22" s="87">
        <f>SUM(B22:J22)</f>
        <v>1</v>
      </c>
    </row>
    <row r="23" spans="2:12" ht="12.75"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</row>
    <row r="24" spans="1:12" ht="12.75">
      <c r="A24" t="s">
        <v>223</v>
      </c>
      <c r="B24" s="46">
        <f>SUM(B13:B23)</f>
        <v>310721</v>
      </c>
      <c r="C24" s="39"/>
      <c r="D24" s="46">
        <f>SUM(D13:D23)</f>
        <v>244828</v>
      </c>
      <c r="E24" s="39"/>
      <c r="F24" s="46">
        <f>SUM(F13:F23)</f>
        <v>30396</v>
      </c>
      <c r="G24" s="99"/>
      <c r="H24" s="46">
        <f>SUM(H13:H23)</f>
        <v>-8</v>
      </c>
      <c r="I24" s="39"/>
      <c r="J24" s="46">
        <f>SUM(J13:J23)</f>
        <v>54695</v>
      </c>
      <c r="K24" s="39"/>
      <c r="L24" s="46">
        <f>SUM(L13:L23)</f>
        <v>640632</v>
      </c>
    </row>
    <row r="27" spans="1:12" ht="12.75">
      <c r="A27" t="s">
        <v>134</v>
      </c>
      <c r="B27" s="39">
        <v>291221</v>
      </c>
      <c r="C27" s="39"/>
      <c r="D27" s="39">
        <v>243369</v>
      </c>
      <c r="E27" s="39"/>
      <c r="F27" s="39">
        <v>30396</v>
      </c>
      <c r="G27" s="39"/>
      <c r="H27" s="39">
        <v>-8</v>
      </c>
      <c r="I27" s="39"/>
      <c r="J27" s="39">
        <v>134240</v>
      </c>
      <c r="K27" s="39"/>
      <c r="L27" s="39">
        <f>SUM(B27:J27)</f>
        <v>699218</v>
      </c>
    </row>
    <row r="28" spans="2:12" ht="12.75"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</row>
    <row r="29" spans="1:12" ht="12.75">
      <c r="A29" t="s">
        <v>225</v>
      </c>
      <c r="B29" s="86">
        <v>0</v>
      </c>
      <c r="C29" s="86"/>
      <c r="D29" s="86">
        <v>0</v>
      </c>
      <c r="E29" s="86"/>
      <c r="F29" s="86">
        <v>0</v>
      </c>
      <c r="G29" s="86"/>
      <c r="H29" s="86">
        <v>0</v>
      </c>
      <c r="I29" s="86"/>
      <c r="J29" s="87">
        <f>+income!H33</f>
        <v>-88999</v>
      </c>
      <c r="K29" s="87"/>
      <c r="L29" s="87">
        <f>SUM(B29:J29)</f>
        <v>-88999</v>
      </c>
    </row>
    <row r="30" spans="2:12" ht="12.75"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</row>
    <row r="31" spans="1:12" ht="12.75">
      <c r="A31" t="s">
        <v>160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</row>
    <row r="32" spans="1:12" ht="12.75">
      <c r="A32" s="28" t="s">
        <v>199</v>
      </c>
      <c r="B32" s="86">
        <v>0</v>
      </c>
      <c r="C32" s="86"/>
      <c r="D32" s="86">
        <v>0</v>
      </c>
      <c r="E32" s="86"/>
      <c r="F32" s="86">
        <v>0</v>
      </c>
      <c r="G32" s="86"/>
      <c r="H32" s="86">
        <v>0</v>
      </c>
      <c r="I32" s="86"/>
      <c r="J32" s="87">
        <v>6</v>
      </c>
      <c r="K32" s="86"/>
      <c r="L32" s="87">
        <f>SUM(B32:J32)</f>
        <v>6</v>
      </c>
    </row>
    <row r="33" spans="1:12" ht="12.75">
      <c r="A33" s="28" t="s">
        <v>200</v>
      </c>
      <c r="B33" s="86"/>
      <c r="C33" s="86"/>
      <c r="D33" s="86"/>
      <c r="E33" s="86"/>
      <c r="F33" s="86"/>
      <c r="G33" s="86"/>
      <c r="H33" s="86"/>
      <c r="I33" s="86"/>
      <c r="J33" s="87"/>
      <c r="K33" s="86"/>
      <c r="L33" s="87"/>
    </row>
    <row r="34" spans="1:12" ht="12.75">
      <c r="A34" s="28" t="s">
        <v>201</v>
      </c>
      <c r="B34" s="86"/>
      <c r="C34" s="86"/>
      <c r="D34" s="86"/>
      <c r="E34" s="86"/>
      <c r="F34" s="86"/>
      <c r="G34" s="86"/>
      <c r="H34" s="86"/>
      <c r="I34" s="86"/>
      <c r="J34" s="86"/>
      <c r="K34" s="86"/>
      <c r="L34" s="86"/>
    </row>
    <row r="35" spans="1:12" ht="12.75">
      <c r="A35" s="28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</row>
    <row r="36" spans="1:12" ht="12.75">
      <c r="A36" s="28" t="s">
        <v>226</v>
      </c>
      <c r="B36" s="86">
        <v>0</v>
      </c>
      <c r="C36" s="86"/>
      <c r="D36" s="86">
        <v>0</v>
      </c>
      <c r="E36" s="86"/>
      <c r="F36" s="86">
        <v>0</v>
      </c>
      <c r="G36" s="86"/>
      <c r="H36" s="86">
        <v>0</v>
      </c>
      <c r="I36" s="86"/>
      <c r="J36" s="87">
        <v>-2095</v>
      </c>
      <c r="K36" s="86"/>
      <c r="L36" s="87">
        <f>SUM(B36:J36)</f>
        <v>-2095</v>
      </c>
    </row>
    <row r="37" spans="1:12" ht="12.75">
      <c r="A37" s="28"/>
      <c r="B37" s="86"/>
      <c r="C37" s="86"/>
      <c r="D37" s="86"/>
      <c r="E37" s="86"/>
      <c r="F37" s="86"/>
      <c r="G37" s="86"/>
      <c r="H37" s="86"/>
      <c r="I37" s="86"/>
      <c r="J37" s="87"/>
      <c r="K37" s="86"/>
      <c r="L37" s="87"/>
    </row>
    <row r="38" spans="1:12" ht="12.75">
      <c r="A38" t="s">
        <v>227</v>
      </c>
      <c r="B38" s="86">
        <v>0</v>
      </c>
      <c r="C38" s="86"/>
      <c r="D38" s="86">
        <v>0</v>
      </c>
      <c r="E38" s="86"/>
      <c r="F38" s="86">
        <v>0</v>
      </c>
      <c r="G38" s="86"/>
      <c r="H38" s="86">
        <v>0</v>
      </c>
      <c r="I38" s="86"/>
      <c r="J38" s="87">
        <v>-1</v>
      </c>
      <c r="K38" s="86"/>
      <c r="L38" s="87">
        <f>SUM(B38:J38)</f>
        <v>-1</v>
      </c>
    </row>
    <row r="39" spans="2:12" ht="12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</row>
    <row r="40" spans="1:12" ht="12.75">
      <c r="A40" t="s">
        <v>224</v>
      </c>
      <c r="B40" s="46">
        <f>SUM(B27:B39)</f>
        <v>291221</v>
      </c>
      <c r="C40" s="39"/>
      <c r="D40" s="46">
        <f>SUM(D27:D39)</f>
        <v>243369</v>
      </c>
      <c r="E40" s="39"/>
      <c r="F40" s="46">
        <f>SUM(F27:F39)</f>
        <v>30396</v>
      </c>
      <c r="G40" s="99"/>
      <c r="H40" s="46">
        <f>SUM(H27:H39)</f>
        <v>-8</v>
      </c>
      <c r="I40" s="39"/>
      <c r="J40" s="46">
        <f>SUM(J27:J39)</f>
        <v>43151</v>
      </c>
      <c r="K40" s="39"/>
      <c r="L40" s="46">
        <f>SUM(L27:L39)</f>
        <v>608129</v>
      </c>
    </row>
    <row r="43" ht="12.75">
      <c r="A43" s="81" t="s">
        <v>207</v>
      </c>
    </row>
    <row r="44" spans="1:10" ht="12.75">
      <c r="A44" s="82" t="s">
        <v>44</v>
      </c>
      <c r="J44" s="12"/>
    </row>
  </sheetData>
  <printOptions/>
  <pageMargins left="0.75" right="0.75" top="1" bottom="1" header="0.5" footer="0.5"/>
  <pageSetup fitToHeight="1" fitToWidth="1"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3"/>
  <sheetViews>
    <sheetView workbookViewId="0" topLeftCell="A1">
      <selection activeCell="D11" sqref="D11"/>
    </sheetView>
  </sheetViews>
  <sheetFormatPr defaultColWidth="9.140625" defaultRowHeight="12.75"/>
  <cols>
    <col min="1" max="1" width="56.57421875" style="0" customWidth="1"/>
    <col min="2" max="2" width="13.140625" style="0" customWidth="1"/>
    <col min="3" max="3" width="5.28125" style="0" customWidth="1"/>
    <col min="4" max="4" width="12.281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4" ht="12.75">
      <c r="A4" s="14"/>
    </row>
    <row r="5" ht="12.75">
      <c r="A5" s="45" t="s">
        <v>202</v>
      </c>
    </row>
    <row r="6" ht="12.75">
      <c r="A6" s="45" t="s">
        <v>228</v>
      </c>
    </row>
    <row r="8" spans="2:5" ht="12.75">
      <c r="B8" s="8" t="s">
        <v>229</v>
      </c>
      <c r="D8" s="8" t="s">
        <v>229</v>
      </c>
      <c r="E8" s="8"/>
    </row>
    <row r="9" spans="2:5" ht="12.75">
      <c r="B9" s="8" t="s">
        <v>28</v>
      </c>
      <c r="D9" s="8" t="s">
        <v>28</v>
      </c>
      <c r="E9" s="8"/>
    </row>
    <row r="10" spans="2:5" ht="12.75">
      <c r="B10" s="84" t="s">
        <v>218</v>
      </c>
      <c r="D10" s="84" t="s">
        <v>272</v>
      </c>
      <c r="E10" s="84"/>
    </row>
    <row r="11" spans="2:5" ht="12.75">
      <c r="B11" s="85" t="s">
        <v>3</v>
      </c>
      <c r="D11" s="85" t="s">
        <v>3</v>
      </c>
      <c r="E11" s="85"/>
    </row>
    <row r="13" spans="1:5" ht="12.75">
      <c r="A13" t="s">
        <v>267</v>
      </c>
      <c r="B13" s="39">
        <f>+income!F25</f>
        <v>19120</v>
      </c>
      <c r="D13" s="39">
        <f>+income!H25</f>
        <v>-84498</v>
      </c>
      <c r="E13" s="39"/>
    </row>
    <row r="14" spans="2:5" ht="12.75">
      <c r="B14" s="39"/>
      <c r="D14" s="39"/>
      <c r="E14" s="39"/>
    </row>
    <row r="15" spans="1:5" ht="12.75">
      <c r="A15" t="s">
        <v>29</v>
      </c>
      <c r="B15" s="39"/>
      <c r="D15" s="39"/>
      <c r="E15" s="39"/>
    </row>
    <row r="16" spans="1:5" ht="12.75">
      <c r="A16" t="s">
        <v>31</v>
      </c>
      <c r="B16" s="39">
        <v>6971</v>
      </c>
      <c r="D16" s="39">
        <v>5918</v>
      </c>
      <c r="E16" s="39"/>
    </row>
    <row r="17" spans="1:5" ht="12.75">
      <c r="A17" t="s">
        <v>32</v>
      </c>
      <c r="B17" s="39">
        <v>-3492</v>
      </c>
      <c r="D17" s="39">
        <v>87519</v>
      </c>
      <c r="E17" s="39"/>
    </row>
    <row r="18" spans="2:5" ht="12.75">
      <c r="B18" s="44"/>
      <c r="D18" s="44"/>
      <c r="E18" s="39"/>
    </row>
    <row r="19" spans="1:5" ht="12.75">
      <c r="A19" t="s">
        <v>30</v>
      </c>
      <c r="B19" s="39">
        <f>SUM(B13:B18)</f>
        <v>22599</v>
      </c>
      <c r="D19" s="39">
        <f>SUM(D13:D18)</f>
        <v>8939</v>
      </c>
      <c r="E19" s="39"/>
    </row>
    <row r="20" spans="2:5" ht="12.75">
      <c r="B20" s="39"/>
      <c r="D20" s="39"/>
      <c r="E20" s="39"/>
    </row>
    <row r="21" spans="1:5" ht="12.75">
      <c r="A21" t="s">
        <v>33</v>
      </c>
      <c r="B21" s="39"/>
      <c r="D21" s="39"/>
      <c r="E21" s="39"/>
    </row>
    <row r="22" spans="1:5" ht="12.75">
      <c r="A22" t="s">
        <v>34</v>
      </c>
      <c r="B22" s="39">
        <v>12378</v>
      </c>
      <c r="D22" s="39">
        <v>28143</v>
      </c>
      <c r="E22" s="39"/>
    </row>
    <row r="23" spans="1:5" ht="12.75">
      <c r="A23" t="s">
        <v>193</v>
      </c>
      <c r="B23" s="39">
        <v>-34374</v>
      </c>
      <c r="D23" s="39">
        <v>21369</v>
      </c>
      <c r="E23" s="39"/>
    </row>
    <row r="24" spans="1:5" ht="12.75">
      <c r="A24" s="28" t="s">
        <v>191</v>
      </c>
      <c r="B24" s="39">
        <v>-1307</v>
      </c>
      <c r="D24" s="39">
        <v>-986</v>
      </c>
      <c r="E24" s="39"/>
    </row>
    <row r="25" spans="1:5" ht="12.75">
      <c r="A25" s="28" t="s">
        <v>192</v>
      </c>
      <c r="B25" s="39">
        <v>-2362</v>
      </c>
      <c r="D25" s="39">
        <v>2135</v>
      </c>
      <c r="E25" s="39"/>
    </row>
    <row r="26" spans="1:5" ht="12.75">
      <c r="A26" s="28" t="s">
        <v>190</v>
      </c>
      <c r="B26" s="39">
        <f>-15359+37</f>
        <v>-15322</v>
      </c>
      <c r="D26" s="39">
        <v>-4536</v>
      </c>
      <c r="E26" s="39"/>
    </row>
    <row r="27" spans="2:5" ht="12.75">
      <c r="B27" s="39"/>
      <c r="D27" s="39"/>
      <c r="E27" s="39"/>
    </row>
    <row r="28" spans="1:5" ht="12.75">
      <c r="A28" t="s">
        <v>35</v>
      </c>
      <c r="B28" s="46">
        <f>SUM(B19:B27)</f>
        <v>-18388</v>
      </c>
      <c r="D28" s="46">
        <f>SUM(D19:D27)</f>
        <v>55064</v>
      </c>
      <c r="E28" s="39"/>
    </row>
    <row r="29" spans="2:5" ht="12.75">
      <c r="B29" s="39"/>
      <c r="D29" s="39"/>
      <c r="E29" s="39"/>
    </row>
    <row r="30" spans="1:5" ht="12.75">
      <c r="A30" t="s">
        <v>36</v>
      </c>
      <c r="B30" s="39"/>
      <c r="D30" s="39"/>
      <c r="E30" s="39"/>
    </row>
    <row r="31" spans="1:5" ht="12.75">
      <c r="A31" s="28" t="s">
        <v>189</v>
      </c>
      <c r="B31" s="39">
        <v>7064</v>
      </c>
      <c r="D31" s="39">
        <v>-5871</v>
      </c>
      <c r="E31" s="39"/>
    </row>
    <row r="32" spans="1:5" ht="12.75">
      <c r="A32" s="28" t="s">
        <v>37</v>
      </c>
      <c r="B32" s="39">
        <v>-18</v>
      </c>
      <c r="D32" s="39">
        <v>-337</v>
      </c>
      <c r="E32" s="39"/>
    </row>
    <row r="33" spans="1:5" ht="12.75">
      <c r="A33" s="28" t="s">
        <v>188</v>
      </c>
      <c r="B33" s="39">
        <v>-128866</v>
      </c>
      <c r="D33" s="39">
        <v>-11512</v>
      </c>
      <c r="E33" s="39"/>
    </row>
    <row r="34" spans="1:5" ht="12.75">
      <c r="A34" s="28" t="s">
        <v>230</v>
      </c>
      <c r="B34" s="39">
        <f>-918+2</f>
        <v>-916</v>
      </c>
      <c r="D34" s="39">
        <v>-58365</v>
      </c>
      <c r="E34" s="39"/>
    </row>
    <row r="35" spans="1:5" ht="12.75">
      <c r="A35" s="28" t="s">
        <v>38</v>
      </c>
      <c r="B35" s="39">
        <v>-21173</v>
      </c>
      <c r="D35" s="39">
        <v>9861</v>
      </c>
      <c r="E35" s="39"/>
    </row>
    <row r="36" spans="2:5" ht="12.75">
      <c r="B36" s="46">
        <f>SUM(B31:B35)</f>
        <v>-143909</v>
      </c>
      <c r="D36" s="46">
        <f>SUM(D31:D35)</f>
        <v>-66224</v>
      </c>
      <c r="E36" s="39"/>
    </row>
    <row r="37" spans="2:5" ht="12.75">
      <c r="B37" s="39"/>
      <c r="D37" s="39"/>
      <c r="E37" s="39"/>
    </row>
    <row r="38" spans="1:5" ht="12.75">
      <c r="A38" t="s">
        <v>39</v>
      </c>
      <c r="B38" s="39"/>
      <c r="D38" s="39"/>
      <c r="E38" s="39"/>
    </row>
    <row r="39" spans="1:5" ht="12.75">
      <c r="A39" s="28" t="s">
        <v>187</v>
      </c>
      <c r="B39" s="39">
        <v>-2095</v>
      </c>
      <c r="D39" s="39">
        <v>-6284</v>
      </c>
      <c r="E39" s="39"/>
    </row>
    <row r="40" spans="1:5" ht="12.75">
      <c r="A40" t="s">
        <v>40</v>
      </c>
      <c r="B40" s="39">
        <v>135175</v>
      </c>
      <c r="D40" s="39">
        <v>-13143</v>
      </c>
      <c r="E40" s="39"/>
    </row>
    <row r="41" spans="1:5" ht="12.75">
      <c r="A41" t="s">
        <v>186</v>
      </c>
      <c r="B41" s="39">
        <v>20959</v>
      </c>
      <c r="D41" s="39">
        <v>0</v>
      </c>
      <c r="E41" s="39"/>
    </row>
    <row r="42" spans="2:5" ht="12.75">
      <c r="B42" s="46">
        <f>SUM(B39:B41)</f>
        <v>154039</v>
      </c>
      <c r="D42" s="46">
        <f>SUM(D39:D41)</f>
        <v>-19427</v>
      </c>
      <c r="E42" s="39"/>
    </row>
    <row r="43" spans="2:5" ht="12.75">
      <c r="B43" s="39"/>
      <c r="D43" s="39"/>
      <c r="E43" s="39"/>
    </row>
    <row r="44" spans="1:5" ht="12.75">
      <c r="A44" t="s">
        <v>41</v>
      </c>
      <c r="B44" s="39">
        <f>+B28+B36+B42</f>
        <v>-8258</v>
      </c>
      <c r="D44" s="39">
        <f>+D28+D36+D42</f>
        <v>-30587</v>
      </c>
      <c r="E44" s="39"/>
    </row>
    <row r="45" spans="2:5" ht="12.75">
      <c r="B45" s="39"/>
      <c r="D45" s="39"/>
      <c r="E45" s="39"/>
    </row>
    <row r="46" spans="1:5" ht="12.75">
      <c r="A46" t="s">
        <v>42</v>
      </c>
      <c r="B46" s="39">
        <v>3549</v>
      </c>
      <c r="D46" s="39">
        <v>34136</v>
      </c>
      <c r="E46" s="39"/>
    </row>
    <row r="47" spans="2:5" ht="12.75">
      <c r="B47" s="39"/>
      <c r="D47" s="39"/>
      <c r="E47" s="99"/>
    </row>
    <row r="48" spans="1:5" ht="12.75">
      <c r="A48" t="s">
        <v>43</v>
      </c>
      <c r="B48" s="46">
        <f>+B44+B46</f>
        <v>-4709</v>
      </c>
      <c r="D48" s="46">
        <f>+D44+D46</f>
        <v>3549</v>
      </c>
      <c r="E48" s="99"/>
    </row>
    <row r="49" spans="2:5" ht="12.75">
      <c r="B49" s="39"/>
      <c r="D49" s="39"/>
      <c r="E49" s="99"/>
    </row>
    <row r="51" ht="12.75">
      <c r="A51" s="81" t="s">
        <v>216</v>
      </c>
    </row>
    <row r="52" ht="12.75">
      <c r="A52" s="82" t="s">
        <v>215</v>
      </c>
    </row>
    <row r="53" spans="5:6" ht="12.75">
      <c r="E53" s="12"/>
      <c r="F53" s="12"/>
    </row>
  </sheetData>
  <printOptions/>
  <pageMargins left="0.75" right="0.75" top="1" bottom="1" header="0.5" footer="0.5"/>
  <pageSetup fitToHeight="1" fitToWidth="1" horizontalDpi="600" verticalDpi="600" orientation="portrait" paperSize="9" scale="98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25"/>
  <sheetViews>
    <sheetView tabSelected="1" workbookViewId="0" topLeftCell="A208">
      <selection activeCell="G228" sqref="G228"/>
    </sheetView>
  </sheetViews>
  <sheetFormatPr defaultColWidth="9.140625" defaultRowHeight="12.75"/>
  <cols>
    <col min="1" max="1" width="3.421875" style="0" customWidth="1"/>
    <col min="2" max="2" width="31.7109375" style="0" customWidth="1"/>
    <col min="3" max="4" width="11.00390625" style="0" customWidth="1"/>
    <col min="5" max="5" width="10.28125" style="0" customWidth="1"/>
    <col min="6" max="6" width="11.421875" style="0" customWidth="1"/>
    <col min="7" max="7" width="10.8515625" style="0" customWidth="1"/>
    <col min="8" max="8" width="10.57421875" style="0" customWidth="1"/>
    <col min="9" max="9" width="10.8515625" style="0" customWidth="1"/>
  </cols>
  <sheetData>
    <row r="1" ht="12.75">
      <c r="A1" s="1" t="s">
        <v>0</v>
      </c>
    </row>
    <row r="2" ht="12.75">
      <c r="A2" s="2" t="s">
        <v>1</v>
      </c>
    </row>
    <row r="3" ht="12.75">
      <c r="A3" s="2" t="s">
        <v>2</v>
      </c>
    </row>
    <row r="5" ht="12.75">
      <c r="A5" s="1" t="s">
        <v>166</v>
      </c>
    </row>
    <row r="7" spans="1:2" ht="12.75">
      <c r="A7" s="47" t="s">
        <v>4</v>
      </c>
      <c r="B7" s="1" t="s">
        <v>136</v>
      </c>
    </row>
    <row r="8" ht="12.75">
      <c r="B8" t="s">
        <v>135</v>
      </c>
    </row>
    <row r="9" ht="12.75">
      <c r="B9" s="28" t="s">
        <v>208</v>
      </c>
    </row>
    <row r="10" ht="12.75">
      <c r="B10" s="28"/>
    </row>
    <row r="11" ht="12.75">
      <c r="B11" s="28"/>
    </row>
    <row r="12" ht="12.75">
      <c r="B12" t="s">
        <v>161</v>
      </c>
    </row>
    <row r="13" ht="12.75">
      <c r="B13" t="s">
        <v>162</v>
      </c>
    </row>
    <row r="16" spans="1:2" ht="12.75">
      <c r="A16" s="47" t="s">
        <v>5</v>
      </c>
      <c r="B16" s="1" t="s">
        <v>163</v>
      </c>
    </row>
    <row r="17" ht="12.75">
      <c r="B17" t="s">
        <v>164</v>
      </c>
    </row>
    <row r="18" ht="12.75">
      <c r="B18" t="s">
        <v>165</v>
      </c>
    </row>
    <row r="21" spans="1:2" ht="12.75">
      <c r="A21" s="47" t="s">
        <v>6</v>
      </c>
      <c r="B21" s="1" t="s">
        <v>52</v>
      </c>
    </row>
    <row r="22" ht="12.75">
      <c r="B22" t="s">
        <v>53</v>
      </c>
    </row>
    <row r="25" spans="1:2" ht="12.75">
      <c r="A25" s="47" t="s">
        <v>54</v>
      </c>
      <c r="B25" s="1" t="s">
        <v>51</v>
      </c>
    </row>
    <row r="26" spans="5:7" ht="12.75">
      <c r="E26" s="8" t="s">
        <v>181</v>
      </c>
      <c r="G26" s="8" t="s">
        <v>231</v>
      </c>
    </row>
    <row r="27" spans="5:7" ht="12.75">
      <c r="E27" s="10" t="s">
        <v>218</v>
      </c>
      <c r="G27" s="10" t="s">
        <v>218</v>
      </c>
    </row>
    <row r="28" spans="2:7" ht="12.75">
      <c r="B28" t="s">
        <v>182</v>
      </c>
      <c r="E28" s="10"/>
      <c r="G28" s="10"/>
    </row>
    <row r="29" spans="2:7" ht="12.75">
      <c r="B29" t="s">
        <v>232</v>
      </c>
      <c r="E29" s="103">
        <f>+G29-0</f>
        <v>-4800</v>
      </c>
      <c r="G29" s="103">
        <v>-4800</v>
      </c>
    </row>
    <row r="30" spans="2:7" ht="12.75">
      <c r="B30" s="28" t="s">
        <v>233</v>
      </c>
      <c r="E30" s="10"/>
      <c r="G30" s="10"/>
    </row>
    <row r="31" spans="2:7" ht="12.75">
      <c r="B31" t="s">
        <v>183</v>
      </c>
      <c r="E31" s="103">
        <f>+G31-12434</f>
        <v>-75</v>
      </c>
      <c r="G31" s="103">
        <v>12359</v>
      </c>
    </row>
    <row r="32" spans="2:7" ht="12.75">
      <c r="B32" s="28" t="s">
        <v>184</v>
      </c>
      <c r="E32" s="10"/>
      <c r="G32" s="10"/>
    </row>
    <row r="33" spans="2:7" ht="12.75">
      <c r="B33" t="s">
        <v>258</v>
      </c>
      <c r="E33" s="103">
        <f>+G33-351</f>
        <v>-7</v>
      </c>
      <c r="G33" s="103">
        <v>344</v>
      </c>
    </row>
    <row r="34" spans="2:7" ht="12.75">
      <c r="B34" t="s">
        <v>250</v>
      </c>
      <c r="E34" s="103">
        <f>+G34-0</f>
        <v>-2284</v>
      </c>
      <c r="G34" s="103">
        <v>-2284</v>
      </c>
    </row>
    <row r="35" spans="2:7" ht="12.75">
      <c r="B35" s="28" t="s">
        <v>251</v>
      </c>
      <c r="E35" s="103"/>
      <c r="G35" s="103"/>
    </row>
    <row r="36" spans="2:7" ht="12.75">
      <c r="B36" t="s">
        <v>259</v>
      </c>
      <c r="E36" s="103">
        <f>+G36-0</f>
        <v>-1403</v>
      </c>
      <c r="G36" s="103">
        <v>-1403</v>
      </c>
    </row>
    <row r="37" spans="2:7" ht="12.75">
      <c r="B37" s="28" t="s">
        <v>260</v>
      </c>
      <c r="E37" s="103"/>
      <c r="G37" s="103"/>
    </row>
    <row r="38" spans="5:7" ht="12.75">
      <c r="E38" s="104">
        <f>SUM(E29:E37)</f>
        <v>-8569</v>
      </c>
      <c r="G38" s="104">
        <f>SUM(G29:G37)</f>
        <v>4216</v>
      </c>
    </row>
    <row r="39" spans="5:7" ht="12.75">
      <c r="E39" s="10"/>
      <c r="G39" s="10"/>
    </row>
    <row r="40" spans="5:7" ht="12.75">
      <c r="E40" s="10"/>
      <c r="G40" s="10"/>
    </row>
    <row r="42" spans="1:2" ht="12.75">
      <c r="A42" s="47" t="s">
        <v>55</v>
      </c>
      <c r="B42" s="1" t="s">
        <v>56</v>
      </c>
    </row>
    <row r="43" ht="12.75">
      <c r="B43" t="s">
        <v>137</v>
      </c>
    </row>
    <row r="44" ht="12.75">
      <c r="B44" t="s">
        <v>138</v>
      </c>
    </row>
    <row r="47" spans="1:2" ht="12.75">
      <c r="A47" s="47" t="s">
        <v>57</v>
      </c>
      <c r="B47" s="1" t="s">
        <v>58</v>
      </c>
    </row>
    <row r="48" spans="1:2" ht="12.75">
      <c r="A48" s="47"/>
      <c r="B48" s="2" t="s">
        <v>234</v>
      </c>
    </row>
    <row r="49" spans="1:2" ht="12.75">
      <c r="A49" s="47"/>
      <c r="B49" s="2" t="s">
        <v>59</v>
      </c>
    </row>
    <row r="50" spans="1:2" ht="12.75">
      <c r="A50" s="47"/>
      <c r="B50" s="2" t="s">
        <v>211</v>
      </c>
    </row>
    <row r="51" spans="1:2" ht="12.75">
      <c r="A51" s="47"/>
      <c r="B51" s="1"/>
    </row>
    <row r="52" ht="12.75">
      <c r="B52" s="48" t="s">
        <v>235</v>
      </c>
    </row>
    <row r="53" ht="12.75">
      <c r="B53" s="48" t="s">
        <v>236</v>
      </c>
    </row>
    <row r="56" spans="1:2" ht="12.75">
      <c r="A56" s="47" t="s">
        <v>60</v>
      </c>
      <c r="B56" s="1" t="s">
        <v>61</v>
      </c>
    </row>
    <row r="57" ht="12.75">
      <c r="B57" t="s">
        <v>203</v>
      </c>
    </row>
    <row r="58" ht="12.75">
      <c r="B58" s="28" t="s">
        <v>62</v>
      </c>
    </row>
    <row r="61" spans="1:2" ht="12.75">
      <c r="A61" s="47" t="s">
        <v>63</v>
      </c>
      <c r="B61" s="1" t="s">
        <v>64</v>
      </c>
    </row>
    <row r="62" spans="3:5" ht="12.75">
      <c r="C62" s="105"/>
      <c r="D62" s="105"/>
      <c r="E62" s="105" t="s">
        <v>273</v>
      </c>
    </row>
    <row r="63" spans="3:5" ht="12.75">
      <c r="C63" s="1"/>
      <c r="D63" s="1"/>
      <c r="E63" s="1"/>
    </row>
    <row r="64" spans="3:9" ht="12.75">
      <c r="C64" s="8"/>
      <c r="D64" s="8"/>
      <c r="E64" s="8" t="s">
        <v>209</v>
      </c>
      <c r="F64" s="8" t="s">
        <v>169</v>
      </c>
      <c r="G64" s="8" t="s">
        <v>171</v>
      </c>
      <c r="H64" s="8" t="s">
        <v>173</v>
      </c>
      <c r="I64" s="1"/>
    </row>
    <row r="65" spans="2:9" ht="12.75">
      <c r="B65" s="1" t="s">
        <v>167</v>
      </c>
      <c r="C65" s="8" t="s">
        <v>168</v>
      </c>
      <c r="D65" s="8" t="s">
        <v>65</v>
      </c>
      <c r="E65" s="8" t="s">
        <v>210</v>
      </c>
      <c r="F65" s="8" t="s">
        <v>170</v>
      </c>
      <c r="G65" s="8" t="s">
        <v>172</v>
      </c>
      <c r="H65" s="8" t="s">
        <v>174</v>
      </c>
      <c r="I65" s="1" t="s">
        <v>50</v>
      </c>
    </row>
    <row r="66" spans="3:9" ht="12.75">
      <c r="C66" s="8" t="s">
        <v>3</v>
      </c>
      <c r="D66" s="8" t="s">
        <v>3</v>
      </c>
      <c r="E66" s="8" t="s">
        <v>3</v>
      </c>
      <c r="F66" s="8" t="s">
        <v>3</v>
      </c>
      <c r="G66" s="8" t="s">
        <v>3</v>
      </c>
      <c r="H66" s="8" t="s">
        <v>3</v>
      </c>
      <c r="I66" s="8" t="s">
        <v>3</v>
      </c>
    </row>
    <row r="68" spans="2:9" ht="12.75">
      <c r="B68" t="s">
        <v>8</v>
      </c>
      <c r="C68" s="44">
        <v>76034</v>
      </c>
      <c r="D68" s="44">
        <v>4200</v>
      </c>
      <c r="E68" s="106">
        <v>0</v>
      </c>
      <c r="F68" s="44">
        <v>15034</v>
      </c>
      <c r="G68" s="44">
        <v>52108</v>
      </c>
      <c r="H68" s="44">
        <v>93</v>
      </c>
      <c r="I68" s="44">
        <f>SUM(C68:H68)</f>
        <v>147469</v>
      </c>
    </row>
    <row r="69" spans="3:5" ht="12.75">
      <c r="C69" s="39"/>
      <c r="D69" s="39"/>
      <c r="E69" s="39"/>
    </row>
    <row r="70" spans="2:9" ht="12.75">
      <c r="B70" t="s">
        <v>175</v>
      </c>
      <c r="C70" s="44">
        <v>30928</v>
      </c>
      <c r="D70" s="44">
        <v>102</v>
      </c>
      <c r="E70" s="44">
        <v>1393</v>
      </c>
      <c r="F70" s="102">
        <v>-6876</v>
      </c>
      <c r="G70" s="44">
        <v>14895</v>
      </c>
      <c r="H70" s="44">
        <v>7971</v>
      </c>
      <c r="I70" s="39">
        <f>SUM(C70:H70)</f>
        <v>48413</v>
      </c>
    </row>
    <row r="71" spans="3:5" ht="12.75">
      <c r="C71" s="39"/>
      <c r="D71" s="39"/>
      <c r="E71" s="39"/>
    </row>
    <row r="72" spans="2:9" ht="12.75">
      <c r="B72" t="s">
        <v>176</v>
      </c>
      <c r="C72" s="39"/>
      <c r="D72" s="39"/>
      <c r="E72" s="39"/>
      <c r="I72" s="87">
        <v>-11340</v>
      </c>
    </row>
    <row r="73" spans="3:9" ht="12.75">
      <c r="C73" s="99"/>
      <c r="D73" s="99"/>
      <c r="E73" s="99"/>
      <c r="I73" s="49"/>
    </row>
    <row r="74" spans="2:9" ht="12.75">
      <c r="B74" t="s">
        <v>177</v>
      </c>
      <c r="C74" s="99"/>
      <c r="D74" s="99"/>
      <c r="E74" s="99"/>
      <c r="I74" s="39">
        <f>+I70+I72</f>
        <v>37073</v>
      </c>
    </row>
    <row r="75" spans="3:5" ht="12.75">
      <c r="C75" s="101"/>
      <c r="D75" s="101"/>
      <c r="E75" s="101"/>
    </row>
    <row r="76" spans="2:9" ht="12.75">
      <c r="B76" t="s">
        <v>12</v>
      </c>
      <c r="C76" s="101"/>
      <c r="D76" s="101"/>
      <c r="E76" s="101"/>
      <c r="I76" s="87">
        <v>-17953</v>
      </c>
    </row>
    <row r="77" spans="3:5" ht="12.75">
      <c r="C77" s="101"/>
      <c r="D77" s="101"/>
      <c r="E77" s="101"/>
    </row>
    <row r="78" spans="2:9" ht="12.75">
      <c r="B78" t="s">
        <v>178</v>
      </c>
      <c r="C78" s="101"/>
      <c r="D78" s="101"/>
      <c r="E78" s="101"/>
      <c r="I78" s="46">
        <f>+I74+I76</f>
        <v>19120</v>
      </c>
    </row>
    <row r="79" spans="3:5" ht="12.75">
      <c r="C79" s="101"/>
      <c r="D79" s="101"/>
      <c r="E79" s="101"/>
    </row>
    <row r="80" spans="2:5" ht="12.75">
      <c r="B80" t="s">
        <v>179</v>
      </c>
      <c r="C80" s="101"/>
      <c r="D80" s="101"/>
      <c r="E80" s="101"/>
    </row>
    <row r="81" spans="2:5" ht="12.75">
      <c r="B81" t="s">
        <v>180</v>
      </c>
      <c r="C81" s="101"/>
      <c r="D81" s="101"/>
      <c r="E81" s="101"/>
    </row>
    <row r="82" spans="3:5" ht="12.75">
      <c r="C82" s="101"/>
      <c r="D82" s="101"/>
      <c r="E82" s="101"/>
    </row>
    <row r="84" spans="1:2" ht="12.75">
      <c r="A84" s="47" t="s">
        <v>66</v>
      </c>
      <c r="B84" s="1" t="s">
        <v>212</v>
      </c>
    </row>
    <row r="85" ht="12.75">
      <c r="B85" t="s">
        <v>213</v>
      </c>
    </row>
    <row r="86" ht="12.75">
      <c r="B86" t="s">
        <v>139</v>
      </c>
    </row>
    <row r="87" ht="12.75">
      <c r="B87" s="28" t="s">
        <v>140</v>
      </c>
    </row>
    <row r="90" spans="1:2" ht="12.75">
      <c r="A90" s="47" t="s">
        <v>67</v>
      </c>
      <c r="B90" s="1" t="s">
        <v>68</v>
      </c>
    </row>
    <row r="91" ht="12.75">
      <c r="B91" t="s">
        <v>237</v>
      </c>
    </row>
    <row r="94" spans="1:2" ht="12.75">
      <c r="A94" s="47" t="s">
        <v>69</v>
      </c>
      <c r="B94" s="1" t="s">
        <v>70</v>
      </c>
    </row>
    <row r="95" spans="1:2" ht="12.75">
      <c r="A95" s="47"/>
      <c r="B95" s="2" t="s">
        <v>261</v>
      </c>
    </row>
    <row r="96" ht="12.75">
      <c r="B96" s="28" t="s">
        <v>262</v>
      </c>
    </row>
    <row r="97" ht="12.75">
      <c r="B97" s="28" t="s">
        <v>263</v>
      </c>
    </row>
    <row r="98" ht="12.75">
      <c r="B98" s="28" t="s">
        <v>264</v>
      </c>
    </row>
    <row r="99" ht="12.75">
      <c r="B99" s="28" t="s">
        <v>265</v>
      </c>
    </row>
    <row r="100" ht="12.75">
      <c r="B100" s="28"/>
    </row>
    <row r="102" spans="1:2" ht="12.75">
      <c r="A102" s="47" t="s">
        <v>72</v>
      </c>
      <c r="B102" s="1" t="s">
        <v>73</v>
      </c>
    </row>
    <row r="103" ht="12.75">
      <c r="B103" t="s">
        <v>246</v>
      </c>
    </row>
    <row r="104" ht="12.75">
      <c r="B104" s="28" t="s">
        <v>74</v>
      </c>
    </row>
    <row r="105" ht="12.75">
      <c r="B105" s="28" t="s">
        <v>266</v>
      </c>
    </row>
    <row r="108" spans="1:2" ht="12.75">
      <c r="A108" s="47" t="s">
        <v>75</v>
      </c>
      <c r="B108" s="1" t="s">
        <v>76</v>
      </c>
    </row>
    <row r="109" ht="12.75">
      <c r="B109" t="s">
        <v>217</v>
      </c>
    </row>
    <row r="112" spans="1:2" ht="12.75">
      <c r="A112" s="47" t="s">
        <v>77</v>
      </c>
      <c r="B112" s="1" t="s">
        <v>142</v>
      </c>
    </row>
    <row r="113" ht="12.75">
      <c r="B113" t="s">
        <v>247</v>
      </c>
    </row>
    <row r="114" ht="12.75">
      <c r="B114" s="28" t="s">
        <v>248</v>
      </c>
    </row>
    <row r="116" spans="1:2" ht="12.75">
      <c r="A116" s="47" t="s">
        <v>78</v>
      </c>
      <c r="B116" s="1" t="s">
        <v>79</v>
      </c>
    </row>
    <row r="117" ht="12.75">
      <c r="B117" t="s">
        <v>269</v>
      </c>
    </row>
    <row r="118" ht="12.75">
      <c r="B118" t="s">
        <v>270</v>
      </c>
    </row>
    <row r="121" spans="1:2" ht="12.75">
      <c r="A121" s="47" t="s">
        <v>80</v>
      </c>
      <c r="B121" s="1" t="s">
        <v>81</v>
      </c>
    </row>
    <row r="122" ht="12.75">
      <c r="B122" t="s">
        <v>82</v>
      </c>
    </row>
    <row r="125" spans="1:2" ht="12.75">
      <c r="A125" s="47" t="s">
        <v>83</v>
      </c>
      <c r="B125" s="1" t="s">
        <v>14</v>
      </c>
    </row>
    <row r="126" ht="12.75">
      <c r="B126" t="s">
        <v>84</v>
      </c>
    </row>
    <row r="127" spans="5:7" ht="12.75">
      <c r="E127" s="8" t="s">
        <v>181</v>
      </c>
      <c r="G127" s="8" t="s">
        <v>231</v>
      </c>
    </row>
    <row r="128" spans="5:7" ht="12.75">
      <c r="E128" s="10" t="s">
        <v>218</v>
      </c>
      <c r="G128" s="10" t="s">
        <v>218</v>
      </c>
    </row>
    <row r="130" spans="2:7" ht="12.75">
      <c r="B130" t="s">
        <v>85</v>
      </c>
      <c r="E130" s="39">
        <f>+G130-7087</f>
        <v>-31</v>
      </c>
      <c r="F130" s="39"/>
      <c r="G130" s="39">
        <v>7056</v>
      </c>
    </row>
    <row r="131" spans="2:7" ht="12.75">
      <c r="B131" t="s">
        <v>86</v>
      </c>
      <c r="E131" s="39">
        <f>+G131-0</f>
        <v>-176</v>
      </c>
      <c r="F131" s="39"/>
      <c r="G131" s="39">
        <v>-176</v>
      </c>
    </row>
    <row r="132" spans="2:7" ht="12.75">
      <c r="B132" t="s">
        <v>87</v>
      </c>
      <c r="E132" s="39">
        <f>+G132-1401</f>
        <v>404</v>
      </c>
      <c r="F132" s="39"/>
      <c r="G132" s="39">
        <v>1805</v>
      </c>
    </row>
    <row r="133" spans="2:7" ht="12.75">
      <c r="B133" t="s">
        <v>154</v>
      </c>
      <c r="E133" s="39">
        <f>+G133-0</f>
        <v>843</v>
      </c>
      <c r="F133" s="39"/>
      <c r="G133" s="39">
        <v>843</v>
      </c>
    </row>
    <row r="134" spans="5:7" ht="12.75">
      <c r="E134" s="46">
        <f>SUM(E130:E133)</f>
        <v>1040</v>
      </c>
      <c r="F134" s="39"/>
      <c r="G134" s="46">
        <f>SUM(G130:G133)</f>
        <v>9528</v>
      </c>
    </row>
    <row r="136" ht="12.75">
      <c r="B136" t="s">
        <v>88</v>
      </c>
    </row>
    <row r="137" ht="12.75">
      <c r="B137" t="s">
        <v>89</v>
      </c>
    </row>
    <row r="140" spans="1:2" ht="12.75">
      <c r="A140" s="47" t="s">
        <v>90</v>
      </c>
      <c r="B140" s="1" t="s">
        <v>91</v>
      </c>
    </row>
    <row r="141" ht="12.75">
      <c r="B141" t="s">
        <v>92</v>
      </c>
    </row>
    <row r="142" ht="12.75">
      <c r="B142" s="28" t="s">
        <v>93</v>
      </c>
    </row>
    <row r="145" spans="1:2" ht="12.75">
      <c r="A145" s="47" t="s">
        <v>94</v>
      </c>
      <c r="B145" s="1" t="s">
        <v>95</v>
      </c>
    </row>
    <row r="146" spans="2:8" ht="12.75">
      <c r="B146" s="4" t="s">
        <v>96</v>
      </c>
      <c r="C146" s="4"/>
      <c r="D146" s="4"/>
      <c r="E146" s="50"/>
      <c r="F146" s="4"/>
      <c r="G146" s="4"/>
      <c r="H146" s="2"/>
    </row>
    <row r="147" spans="2:8" ht="12.75">
      <c r="B147" s="4"/>
      <c r="C147" s="4"/>
      <c r="D147" s="4"/>
      <c r="E147" s="8" t="s">
        <v>181</v>
      </c>
      <c r="G147" s="8" t="s">
        <v>231</v>
      </c>
      <c r="H147" s="2"/>
    </row>
    <row r="148" spans="2:8" ht="12.75">
      <c r="B148" s="2"/>
      <c r="C148" s="2"/>
      <c r="D148" s="9"/>
      <c r="E148" s="51" t="s">
        <v>218</v>
      </c>
      <c r="F148" s="9"/>
      <c r="G148" s="51" t="s">
        <v>218</v>
      </c>
      <c r="H148" s="2"/>
    </row>
    <row r="149" spans="2:8" ht="12.75">
      <c r="B149" s="2"/>
      <c r="C149" s="2"/>
      <c r="D149" s="1"/>
      <c r="E149" s="52" t="s">
        <v>3</v>
      </c>
      <c r="F149" s="1"/>
      <c r="G149" s="52" t="s">
        <v>3</v>
      </c>
      <c r="H149" s="2"/>
    </row>
    <row r="150" spans="2:8" ht="12.75">
      <c r="B150" s="2"/>
      <c r="C150" s="2"/>
      <c r="D150" s="2"/>
      <c r="E150" s="3"/>
      <c r="F150" s="4"/>
      <c r="G150" s="3"/>
      <c r="H150" s="2"/>
    </row>
    <row r="151" spans="2:8" ht="13.5" thickBot="1">
      <c r="B151" s="2" t="s">
        <v>97</v>
      </c>
      <c r="C151" s="2"/>
      <c r="D151" s="2"/>
      <c r="E151" s="53">
        <f>+G151-19518</f>
        <v>994</v>
      </c>
      <c r="F151" s="54"/>
      <c r="G151" s="55">
        <v>20512</v>
      </c>
      <c r="H151" s="2"/>
    </row>
    <row r="152" spans="2:8" ht="13.5" thickBot="1">
      <c r="B152" s="48" t="s">
        <v>98</v>
      </c>
      <c r="C152" s="4"/>
      <c r="D152" s="4"/>
      <c r="E152" s="56">
        <f>+G152-2744</f>
        <v>518</v>
      </c>
      <c r="F152" s="4"/>
      <c r="G152" s="57">
        <v>3262</v>
      </c>
      <c r="H152" s="2"/>
    </row>
    <row r="153" spans="2:8" ht="13.5" thickBot="1">
      <c r="B153" s="48" t="s">
        <v>99</v>
      </c>
      <c r="C153" s="4"/>
      <c r="D153" s="4"/>
      <c r="E153" s="58">
        <f>+G153-351</f>
        <v>-7</v>
      </c>
      <c r="F153" s="4"/>
      <c r="G153" s="59">
        <v>344</v>
      </c>
      <c r="H153" s="2"/>
    </row>
    <row r="154" spans="2:8" ht="12.75">
      <c r="B154" s="4"/>
      <c r="C154" s="4"/>
      <c r="D154" s="4"/>
      <c r="E154" s="60"/>
      <c r="F154" s="4"/>
      <c r="G154" s="4"/>
      <c r="H154" s="2"/>
    </row>
    <row r="155" spans="2:8" ht="12.75">
      <c r="B155" s="4"/>
      <c r="C155" s="4"/>
      <c r="D155" s="4"/>
      <c r="E155" s="60"/>
      <c r="F155" s="4"/>
      <c r="G155" s="4"/>
      <c r="H155" s="2"/>
    </row>
    <row r="156" spans="2:8" ht="12.75">
      <c r="B156" s="2" t="s">
        <v>238</v>
      </c>
      <c r="C156" s="2"/>
      <c r="D156" s="2"/>
      <c r="E156" s="3"/>
      <c r="F156" s="61"/>
      <c r="G156" s="2"/>
      <c r="H156" s="2"/>
    </row>
    <row r="157" spans="2:8" ht="12.75">
      <c r="B157" s="4"/>
      <c r="C157" s="62" t="s">
        <v>100</v>
      </c>
      <c r="D157" s="62"/>
      <c r="E157" s="62" t="s">
        <v>101</v>
      </c>
      <c r="F157" s="60"/>
      <c r="G157" s="62" t="s">
        <v>102</v>
      </c>
      <c r="H157" s="2"/>
    </row>
    <row r="158" spans="2:8" ht="12.75">
      <c r="B158" s="4"/>
      <c r="C158" s="62" t="s">
        <v>103</v>
      </c>
      <c r="D158" s="62"/>
      <c r="E158" s="62" t="s">
        <v>104</v>
      </c>
      <c r="F158" s="60"/>
      <c r="G158" s="62" t="s">
        <v>104</v>
      </c>
      <c r="H158" s="2"/>
    </row>
    <row r="159" spans="2:8" ht="12.75">
      <c r="B159" s="2"/>
      <c r="C159" s="8" t="s">
        <v>3</v>
      </c>
      <c r="D159" s="2"/>
      <c r="E159" s="8" t="s">
        <v>3</v>
      </c>
      <c r="F159" s="4"/>
      <c r="G159" s="8" t="s">
        <v>3</v>
      </c>
      <c r="H159" s="2"/>
    </row>
    <row r="160" spans="2:8" ht="12.75">
      <c r="B160" s="2" t="s">
        <v>105</v>
      </c>
      <c r="C160" s="2"/>
      <c r="D160" s="2"/>
      <c r="E160" s="3"/>
      <c r="F160" s="4"/>
      <c r="G160" s="63"/>
      <c r="H160" s="2"/>
    </row>
    <row r="161" spans="2:8" ht="12.75">
      <c r="B161" s="2" t="s">
        <v>106</v>
      </c>
      <c r="C161" s="64">
        <v>198584</v>
      </c>
      <c r="D161" s="65"/>
      <c r="E161" s="66">
        <v>128737</v>
      </c>
      <c r="F161" s="67"/>
      <c r="G161" s="11">
        <v>26670</v>
      </c>
      <c r="H161" s="2"/>
    </row>
    <row r="162" spans="2:8" ht="12.75">
      <c r="B162" s="4" t="s">
        <v>107</v>
      </c>
      <c r="C162" s="68">
        <v>85381</v>
      </c>
      <c r="D162" s="65"/>
      <c r="E162" s="69">
        <v>68114</v>
      </c>
      <c r="F162" s="67"/>
      <c r="G162" s="68">
        <v>50977</v>
      </c>
      <c r="H162" s="2"/>
    </row>
    <row r="163" spans="2:8" ht="13.5" thickBot="1">
      <c r="B163" s="4" t="s">
        <v>108</v>
      </c>
      <c r="C163" s="70">
        <f>C161+C162</f>
        <v>283965</v>
      </c>
      <c r="D163" s="65"/>
      <c r="E163" s="71">
        <f>E161+E162</f>
        <v>196851</v>
      </c>
      <c r="F163" s="67"/>
      <c r="G163" s="70">
        <f>G161+G162</f>
        <v>77647</v>
      </c>
      <c r="H163" s="2"/>
    </row>
    <row r="164" spans="2:8" ht="12.75">
      <c r="B164" s="4"/>
      <c r="C164" s="72"/>
      <c r="D164" s="65"/>
      <c r="E164" s="73"/>
      <c r="F164" s="67"/>
      <c r="G164" s="72"/>
      <c r="H164" s="2"/>
    </row>
    <row r="166" spans="1:2" ht="12.75">
      <c r="A166" s="47" t="s">
        <v>109</v>
      </c>
      <c r="B166" s="1" t="s">
        <v>110</v>
      </c>
    </row>
    <row r="167" ht="12.75">
      <c r="B167" s="2" t="s">
        <v>204</v>
      </c>
    </row>
    <row r="170" spans="1:7" ht="12.75">
      <c r="A170" s="47" t="s">
        <v>111</v>
      </c>
      <c r="B170" s="1" t="s">
        <v>112</v>
      </c>
      <c r="C170" s="2"/>
      <c r="D170" s="2"/>
      <c r="E170" s="3"/>
      <c r="F170" s="4"/>
      <c r="G170" s="2"/>
    </row>
    <row r="171" spans="1:7" ht="12.75">
      <c r="A171" s="4"/>
      <c r="B171" s="4" t="s">
        <v>249</v>
      </c>
      <c r="C171" s="2"/>
      <c r="D171" s="2"/>
      <c r="E171" s="3"/>
      <c r="F171" s="4"/>
      <c r="G171" s="2"/>
    </row>
    <row r="172" spans="1:7" ht="12.75">
      <c r="A172" s="2"/>
      <c r="B172" s="2"/>
      <c r="C172" s="2"/>
      <c r="D172" s="2"/>
      <c r="E172" s="8"/>
      <c r="F172" s="9"/>
      <c r="G172" s="52" t="s">
        <v>3</v>
      </c>
    </row>
    <row r="173" spans="1:7" ht="12.75">
      <c r="A173" s="2"/>
      <c r="B173" s="2" t="s">
        <v>113</v>
      </c>
      <c r="C173" s="2"/>
      <c r="D173" s="2"/>
      <c r="E173" s="3"/>
      <c r="F173" s="4"/>
      <c r="G173" s="2"/>
    </row>
    <row r="174" spans="1:7" ht="12.75">
      <c r="A174" s="2"/>
      <c r="B174" s="2" t="s">
        <v>114</v>
      </c>
      <c r="C174" s="2"/>
      <c r="D174" s="2"/>
      <c r="E174" s="74"/>
      <c r="F174" s="4"/>
      <c r="G174" s="54">
        <v>72099</v>
      </c>
    </row>
    <row r="175" spans="1:7" ht="12.75">
      <c r="A175" s="2"/>
      <c r="B175" s="2" t="s">
        <v>115</v>
      </c>
      <c r="C175" s="2"/>
      <c r="D175" s="2"/>
      <c r="E175" s="74"/>
      <c r="F175" s="4"/>
      <c r="G175" s="54">
        <v>91613</v>
      </c>
    </row>
    <row r="176" spans="1:7" ht="12.75">
      <c r="A176" s="4"/>
      <c r="B176" s="4" t="s">
        <v>116</v>
      </c>
      <c r="C176" s="4"/>
      <c r="D176" s="4"/>
      <c r="E176" s="75"/>
      <c r="F176" s="4"/>
      <c r="G176" s="76"/>
    </row>
    <row r="177" spans="1:7" ht="12.75">
      <c r="A177" s="4"/>
      <c r="B177" s="2" t="s">
        <v>114</v>
      </c>
      <c r="C177" s="4"/>
      <c r="D177" s="4"/>
      <c r="E177" s="75"/>
      <c r="F177" s="4"/>
      <c r="G177" s="76">
        <v>107876</v>
      </c>
    </row>
    <row r="178" spans="1:7" ht="12.75">
      <c r="A178" s="4"/>
      <c r="B178" s="2" t="s">
        <v>115</v>
      </c>
      <c r="C178" s="4"/>
      <c r="D178" s="4"/>
      <c r="E178" s="75"/>
      <c r="F178" s="4"/>
      <c r="G178" s="76">
        <v>40000</v>
      </c>
    </row>
    <row r="179" spans="1:7" ht="12.75">
      <c r="A179" s="4"/>
      <c r="B179" s="2"/>
      <c r="C179" s="4"/>
      <c r="D179" s="4"/>
      <c r="E179" s="75"/>
      <c r="F179" s="4"/>
      <c r="G179" s="77"/>
    </row>
    <row r="180" spans="1:7" ht="13.5" thickBot="1">
      <c r="A180" s="4"/>
      <c r="B180" s="4" t="s">
        <v>117</v>
      </c>
      <c r="C180" s="4"/>
      <c r="D180" s="4"/>
      <c r="E180" s="75"/>
      <c r="F180" s="4"/>
      <c r="G180" s="78">
        <f>SUM(G174:G179)</f>
        <v>311588</v>
      </c>
    </row>
    <row r="181" spans="1:7" ht="13.5" thickTop="1">
      <c r="A181" s="4"/>
      <c r="B181" s="4"/>
      <c r="C181" s="4"/>
      <c r="D181" s="4"/>
      <c r="E181" s="75"/>
      <c r="F181" s="4"/>
      <c r="G181" s="76"/>
    </row>
    <row r="182" ht="12.75">
      <c r="B182" s="2" t="s">
        <v>141</v>
      </c>
    </row>
    <row r="185" spans="1:2" ht="12.75">
      <c r="A185" s="47" t="s">
        <v>118</v>
      </c>
      <c r="B185" s="1" t="s">
        <v>119</v>
      </c>
    </row>
    <row r="186" ht="12.75">
      <c r="B186" t="s">
        <v>120</v>
      </c>
    </row>
    <row r="189" spans="1:2" ht="12.75">
      <c r="A189" s="79" t="s">
        <v>121</v>
      </c>
      <c r="B189" s="9" t="s">
        <v>122</v>
      </c>
    </row>
    <row r="190" spans="1:2" ht="12.75">
      <c r="A190" s="2"/>
      <c r="B190" s="2" t="s">
        <v>123</v>
      </c>
    </row>
    <row r="193" spans="1:2" ht="12.75">
      <c r="A193" s="47" t="s">
        <v>124</v>
      </c>
      <c r="B193" s="1" t="s">
        <v>205</v>
      </c>
    </row>
    <row r="194" spans="1:2" ht="12.75">
      <c r="A194" s="1"/>
      <c r="B194" s="110" t="s">
        <v>239</v>
      </c>
    </row>
    <row r="195" spans="1:2" ht="12.75">
      <c r="A195" s="1"/>
      <c r="B195" s="110" t="s">
        <v>240</v>
      </c>
    </row>
    <row r="196" spans="1:2" ht="12.75">
      <c r="A196" s="1"/>
      <c r="B196" s="110"/>
    </row>
    <row r="197" spans="1:2" ht="12.75">
      <c r="A197" s="1"/>
      <c r="B197" s="110" t="s">
        <v>241</v>
      </c>
    </row>
    <row r="198" ht="12.75">
      <c r="B198" s="110" t="s">
        <v>242</v>
      </c>
    </row>
    <row r="201" spans="1:2" ht="12.75">
      <c r="A201" s="47" t="s">
        <v>125</v>
      </c>
      <c r="B201" s="1" t="s">
        <v>126</v>
      </c>
    </row>
    <row r="202" spans="4:9" ht="12.75">
      <c r="D202" s="1" t="s">
        <v>143</v>
      </c>
      <c r="E202" s="1"/>
      <c r="G202" s="1" t="s">
        <v>243</v>
      </c>
      <c r="H202" s="1"/>
      <c r="I202" s="1"/>
    </row>
    <row r="203" spans="4:8" ht="12.75">
      <c r="D203" s="51" t="s">
        <v>218</v>
      </c>
      <c r="E203" s="51" t="s">
        <v>272</v>
      </c>
      <c r="G203" s="51" t="s">
        <v>218</v>
      </c>
      <c r="H203" s="51" t="s">
        <v>272</v>
      </c>
    </row>
    <row r="205" spans="2:8" ht="12.75">
      <c r="B205" t="s">
        <v>144</v>
      </c>
      <c r="D205" s="87">
        <f>+income!B33</f>
        <v>-3394</v>
      </c>
      <c r="E205" s="87">
        <f>+income!D33</f>
        <v>-91428</v>
      </c>
      <c r="F205" s="87"/>
      <c r="G205" s="87">
        <f>+income!F33</f>
        <v>11543</v>
      </c>
      <c r="H205" s="87">
        <f>+income!H33</f>
        <v>-88999</v>
      </c>
    </row>
    <row r="206" spans="4:8" ht="12.75">
      <c r="D206" s="87"/>
      <c r="E206" s="87"/>
      <c r="F206" s="87"/>
      <c r="G206" s="87"/>
      <c r="H206" s="87"/>
    </row>
    <row r="207" spans="2:8" ht="12.75">
      <c r="B207" t="s">
        <v>145</v>
      </c>
      <c r="D207" s="87">
        <v>310721</v>
      </c>
      <c r="E207" s="87">
        <v>291221</v>
      </c>
      <c r="F207" s="87"/>
      <c r="G207" s="87">
        <v>296909</v>
      </c>
      <c r="H207" s="87">
        <v>291221</v>
      </c>
    </row>
    <row r="209" spans="2:8" ht="12.75">
      <c r="B209" t="s">
        <v>146</v>
      </c>
      <c r="D209" s="86">
        <f>+D205/D207*100</f>
        <v>-1.0922982353944535</v>
      </c>
      <c r="E209" s="86">
        <f>+E205/E207*100</f>
        <v>-31.394713980104456</v>
      </c>
      <c r="F209" s="86"/>
      <c r="G209" s="86">
        <f>+G205/G207*100</f>
        <v>3.8877231744406533</v>
      </c>
      <c r="H209" s="86">
        <f>+H205/H207*100</f>
        <v>-30.560639514320737</v>
      </c>
    </row>
    <row r="211" ht="12.75">
      <c r="B211" t="s">
        <v>244</v>
      </c>
    </row>
    <row r="212" ht="12.75">
      <c r="B212" t="s">
        <v>127</v>
      </c>
    </row>
    <row r="215" ht="12.75">
      <c r="A215" s="1" t="s">
        <v>128</v>
      </c>
    </row>
    <row r="216" ht="12.75">
      <c r="A216" s="2"/>
    </row>
    <row r="217" ht="12.75">
      <c r="A217" s="2"/>
    </row>
    <row r="218" ht="12.75">
      <c r="A218" s="2"/>
    </row>
    <row r="219" ht="12.75">
      <c r="A219" s="1" t="s">
        <v>129</v>
      </c>
    </row>
    <row r="220" ht="12.75">
      <c r="A220" s="1" t="s">
        <v>130</v>
      </c>
    </row>
    <row r="221" ht="12.75">
      <c r="A221" s="1" t="s">
        <v>131</v>
      </c>
    </row>
    <row r="222" ht="12.75">
      <c r="A222" s="2"/>
    </row>
    <row r="223" ht="12.75">
      <c r="A223" s="2"/>
    </row>
    <row r="224" ht="12.75">
      <c r="A224" s="1" t="s">
        <v>132</v>
      </c>
    </row>
    <row r="225" ht="12.75">
      <c r="A225" s="80" t="s">
        <v>271</v>
      </c>
    </row>
  </sheetData>
  <printOptions/>
  <pageMargins left="0.75" right="0.75" top="1" bottom="1" header="0.5" footer="0.5"/>
  <pageSetup fitToHeight="1" fitToWidth="1" horizontalDpi="180" verticalDpi="180" orientation="portrait" paperSize="39" scale="62" r:id="rId1"/>
  <rowBreaks count="2" manualBreakCount="2">
    <brk id="83" max="255" man="1"/>
    <brk id="14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Bolton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Bolton Berhad</dc:creator>
  <cp:keywords/>
  <dc:description/>
  <cp:lastModifiedBy>Bolton Berhad</cp:lastModifiedBy>
  <cp:lastPrinted>2003-02-25T08:57:37Z</cp:lastPrinted>
  <dcterms:created xsi:type="dcterms:W3CDTF">2002-10-29T06:52:49Z</dcterms:created>
  <dcterms:modified xsi:type="dcterms:W3CDTF">2003-02-25T08:15:46Z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