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165" windowWidth="19170" windowHeight="6210" firstSheet="2" activeTab="2"/>
  </bookViews>
  <sheets>
    <sheet name="segmental" sheetId="1" state="hidden" r:id="rId1"/>
    <sheet name="GN3" sheetId="2" state="hidden" r:id="rId2"/>
    <sheet name="Conso IS" sheetId="3" r:id="rId3"/>
    <sheet name="Conso BS" sheetId="4" r:id="rId4"/>
    <sheet name="Cash Flow" sheetId="5" r:id="rId5"/>
    <sheet name="Chg in Equity" sheetId="6" r:id="rId6"/>
  </sheets>
  <definedNames>
    <definedName name="BS_06">#REF!</definedName>
    <definedName name="GROUP04">#REF!</definedName>
    <definedName name="_xlnm.Print_Area" localSheetId="4">'Cash Flow'!$A$1:$E$76</definedName>
    <definedName name="_xlnm.Print_Area" localSheetId="5">'Chg in Equity'!$A$2:$I$47</definedName>
    <definedName name="_xlnm.Print_Area" localSheetId="3">'Conso BS'!$B$1:$H$59</definedName>
    <definedName name="_xlnm.Print_Area" localSheetId="2">'Conso IS'!$A$1:$J$64</definedName>
  </definedNames>
  <calcPr fullCalcOnLoad="1"/>
</workbook>
</file>

<file path=xl/comments4.xml><?xml version="1.0" encoding="utf-8"?>
<comments xmlns="http://schemas.openxmlformats.org/spreadsheetml/2006/main">
  <authors>
    <author>SH Cheah</author>
  </authors>
  <commentList>
    <comment ref="K12" authorId="0">
      <text>
        <r>
          <rPr>
            <b/>
            <sz val="8"/>
            <rFont val="Tahoma"/>
            <family val="0"/>
          </rPr>
          <t>SH Cheah:</t>
        </r>
        <r>
          <rPr>
            <sz val="8"/>
            <rFont val="Tahoma"/>
            <family val="0"/>
          </rPr>
          <t xml:space="preserve">
depr 1092k + acc. Depr bcts+omo+hk+system 31/12/08 1,355k x (2.42-2.39) = 41K</t>
        </r>
      </text>
    </comment>
  </commentList>
</comments>
</file>

<file path=xl/sharedStrings.xml><?xml version="1.0" encoding="utf-8"?>
<sst xmlns="http://schemas.openxmlformats.org/spreadsheetml/2006/main" count="345" uniqueCount="187">
  <si>
    <t>Share Capital</t>
  </si>
  <si>
    <t>Total</t>
  </si>
  <si>
    <t>RM'000</t>
  </si>
  <si>
    <t>CURRENT ASSETS</t>
  </si>
  <si>
    <t>Share capital</t>
  </si>
  <si>
    <t>CURRENT LIABILITIES</t>
  </si>
  <si>
    <t>Interest income</t>
  </si>
  <si>
    <t>Purchase of plant and equipment</t>
  </si>
  <si>
    <t>Forex Exchange Translation Reserve</t>
  </si>
  <si>
    <t>Foreign exchange translation differences</t>
  </si>
  <si>
    <t>(Incorporated in Malaysia)</t>
  </si>
  <si>
    <t>Revenue</t>
  </si>
  <si>
    <t>Share Premium</t>
  </si>
  <si>
    <t>Adjustments for non cash items:-</t>
  </si>
  <si>
    <t>Cumulative Quarter</t>
  </si>
  <si>
    <t>Other Income</t>
  </si>
  <si>
    <t>Finance Costs</t>
  </si>
  <si>
    <t>Inventories</t>
  </si>
  <si>
    <t>Currency translation differences</t>
  </si>
  <si>
    <t>NON-CURRENT ASSETS</t>
  </si>
  <si>
    <t>Development costs</t>
  </si>
  <si>
    <t>Amortisation of development cost</t>
  </si>
  <si>
    <t>Interest expenses</t>
  </si>
  <si>
    <t>Cash and bank balances</t>
  </si>
  <si>
    <t>Cash generated from operating activities</t>
  </si>
  <si>
    <t>CASH FLOW FROM OPERATING ACTIVITIES</t>
  </si>
  <si>
    <t>Unaudited</t>
  </si>
  <si>
    <t>BCT TECHNOLOGY BERHAD (668945 - P)</t>
  </si>
  <si>
    <t>Trade receivables</t>
  </si>
  <si>
    <t>Other receivables, deposits and prepayments</t>
  </si>
  <si>
    <t>Fixed deposit with a licensed bank</t>
  </si>
  <si>
    <t>Trade payables</t>
  </si>
  <si>
    <t>Other payables and accruals</t>
  </si>
  <si>
    <t>Amount owing to directors</t>
  </si>
  <si>
    <t>Cost of Sales</t>
  </si>
  <si>
    <t>Net cash generated from financing activities</t>
  </si>
  <si>
    <t>CASH FLOW FROM FINANCING ACTIVITIES</t>
  </si>
  <si>
    <t xml:space="preserve">Individual Quarter </t>
  </si>
  <si>
    <t>-</t>
  </si>
  <si>
    <t>N/A</t>
  </si>
  <si>
    <t>Weighted average number of shares in issue ('000)</t>
  </si>
  <si>
    <t xml:space="preserve">Dividend Per Share (sen) </t>
  </si>
  <si>
    <t>Attributable to:</t>
  </si>
  <si>
    <t>Minority Interest</t>
  </si>
  <si>
    <t>ASSETS</t>
  </si>
  <si>
    <t>Fixed deposits</t>
  </si>
  <si>
    <t>Retained Earnings</t>
  </si>
  <si>
    <t xml:space="preserve">Depreciation of plant and equipment    </t>
  </si>
  <si>
    <t>Decrease/(Increase) in inventories</t>
  </si>
  <si>
    <t>Decrease/(Increase) in trade and other receivables</t>
  </si>
  <si>
    <t>(Decrease)/Increase in trade and other payables</t>
  </si>
  <si>
    <t>Other investment paid</t>
  </si>
  <si>
    <t xml:space="preserve">Preceding Year Corresponding Quarter Ended </t>
  </si>
  <si>
    <t>Preceding Year Corresponding Period</t>
  </si>
  <si>
    <t xml:space="preserve">Share Capital </t>
  </si>
  <si>
    <t>NON-CURRENT LIABILITIES</t>
  </si>
  <si>
    <t>Operating profit/(loss) before working capital changes</t>
  </si>
  <si>
    <t>As At</t>
  </si>
  <si>
    <t>Income tax paid</t>
  </si>
  <si>
    <t>Net increase/ (decrease)  in cash and cash equivalents</t>
  </si>
  <si>
    <t>Diluted Earnings Per Share (sen)</t>
  </si>
  <si>
    <t>Bad debts written off</t>
  </si>
  <si>
    <t>Impairment loss on development expenditure</t>
  </si>
  <si>
    <t>Unrealised gain on foreign exchange</t>
  </si>
  <si>
    <t>Writeback of allowance for doubtful debts</t>
  </si>
  <si>
    <t>Provision for stock written off</t>
  </si>
  <si>
    <t>Reserves</t>
  </si>
  <si>
    <t>Goodwill on consolidation</t>
  </si>
  <si>
    <t>Term loans</t>
  </si>
  <si>
    <t>Bank overdraft</t>
  </si>
  <si>
    <t>Current Quarter Ended</t>
  </si>
  <si>
    <t>Balance at 1 January 2009</t>
  </si>
  <si>
    <t>Accumulated losses</t>
  </si>
  <si>
    <t>Foreign Exchange Translation Reserve</t>
  </si>
  <si>
    <t>CASH FLOW FROM INVESTING ACTIVITIES</t>
  </si>
  <si>
    <t>Difference</t>
  </si>
  <si>
    <t>PPE</t>
  </si>
  <si>
    <t>Addition</t>
  </si>
  <si>
    <t>Depreciation</t>
  </si>
  <si>
    <t>Gain/loss</t>
  </si>
  <si>
    <t>creditor</t>
  </si>
  <si>
    <t>DE</t>
  </si>
  <si>
    <t>stocks</t>
  </si>
  <si>
    <t>total</t>
  </si>
  <si>
    <t>difference</t>
  </si>
  <si>
    <t>profit</t>
  </si>
  <si>
    <t>loan repayment</t>
  </si>
  <si>
    <t>director</t>
  </si>
  <si>
    <t>cash/OD</t>
  </si>
  <si>
    <t>forex</t>
  </si>
  <si>
    <t>stock provr</t>
  </si>
  <si>
    <t>DE Amortisation</t>
  </si>
  <si>
    <t>Taxation</t>
  </si>
  <si>
    <t>Gross profit</t>
  </si>
  <si>
    <t>Property and Equipment</t>
  </si>
  <si>
    <t>Development expenditure</t>
  </si>
  <si>
    <t>Other investments</t>
  </si>
  <si>
    <t>Net (repayment)/drawdown of bank borrowings</t>
  </si>
  <si>
    <t>Advances from a director</t>
  </si>
  <si>
    <t>Audited</t>
  </si>
  <si>
    <t>Less: Bank overdraft</t>
  </si>
  <si>
    <t>1ST QTR</t>
  </si>
  <si>
    <t>Loss before taxation</t>
  </si>
  <si>
    <t>Loss for the period</t>
  </si>
  <si>
    <t>Basic Loss Per Share (sen)</t>
  </si>
  <si>
    <t>debtor</t>
  </si>
  <si>
    <t xml:space="preserve"> Malaysia </t>
  </si>
  <si>
    <t xml:space="preserve"> Overseas </t>
  </si>
  <si>
    <t xml:space="preserve"> Elimination </t>
  </si>
  <si>
    <t xml:space="preserve"> Group </t>
  </si>
  <si>
    <t xml:space="preserve"> RM`000 </t>
  </si>
  <si>
    <t xml:space="preserve"> - </t>
  </si>
  <si>
    <t xml:space="preserve">Loss before taxation </t>
  </si>
  <si>
    <t xml:space="preserve">Loss after taxation </t>
  </si>
  <si>
    <t xml:space="preserve">Taxation </t>
  </si>
  <si>
    <t xml:space="preserve">Other operating income </t>
  </si>
  <si>
    <t xml:space="preserve">Finance costs  </t>
  </si>
  <si>
    <t xml:space="preserve">Segmental results </t>
  </si>
  <si>
    <t xml:space="preserve">Revenue from external customers </t>
  </si>
  <si>
    <t xml:space="preserve">Inter-segment revenue </t>
  </si>
  <si>
    <t xml:space="preserve">Revenue </t>
  </si>
  <si>
    <t xml:space="preserve">Results </t>
  </si>
  <si>
    <t>check</t>
  </si>
  <si>
    <t>Proceeds from disposal of fixed assets</t>
  </si>
  <si>
    <t>Net cash (used in)/generated from operating activities</t>
  </si>
  <si>
    <t>2nd Qtr</t>
  </si>
  <si>
    <t>3rd Qtr</t>
  </si>
  <si>
    <t>4th Qtr</t>
  </si>
  <si>
    <t>sept - 08</t>
  </si>
  <si>
    <t>sept 09</t>
  </si>
  <si>
    <t>31/12/2009</t>
  </si>
  <si>
    <t>Current Year To Date</t>
  </si>
  <si>
    <t>Equipment writen off</t>
  </si>
  <si>
    <t>Other investment written off</t>
  </si>
  <si>
    <t>dec 09</t>
  </si>
  <si>
    <t>dec 08</t>
  </si>
  <si>
    <t>FA written off</t>
  </si>
  <si>
    <t>DE W/O</t>
  </si>
  <si>
    <t>reserve</t>
  </si>
  <si>
    <t>Net cash used in investing activities</t>
  </si>
  <si>
    <t>bs</t>
  </si>
  <si>
    <t>Gross profit (%)</t>
  </si>
  <si>
    <t>Per our accounts</t>
  </si>
  <si>
    <t>With modified opinion</t>
  </si>
  <si>
    <t>No modified opinion</t>
  </si>
  <si>
    <t>25% of share capital</t>
  </si>
  <si>
    <t>50% of share capital</t>
  </si>
  <si>
    <t>Less: Potential impairment on Konka Chip</t>
  </si>
  <si>
    <t>Shareholders funds</t>
  </si>
  <si>
    <t>GN 3 Threshold</t>
  </si>
  <si>
    <t xml:space="preserve">In order not to have any modification of Audit opinion, the auditors needs to have supporting </t>
  </si>
  <si>
    <t>Remarks:</t>
  </si>
  <si>
    <t>31/12/09</t>
  </si>
  <si>
    <t>on how is the company able operate as a going concern and to have cash injection of at least RM6million by the date of signing the audit accounts.</t>
  </si>
  <si>
    <t>31/3/2010</t>
  </si>
  <si>
    <t>31/3/2009</t>
  </si>
  <si>
    <t>Period ended</t>
  </si>
  <si>
    <t>Period ended 31 March 2010</t>
  </si>
  <si>
    <t>Balance at 1 January 2010</t>
  </si>
  <si>
    <t>Balance at 31 March 2010</t>
  </si>
  <si>
    <t>Period ended 31 March 2009</t>
  </si>
  <si>
    <t>CASH AND CASH EQUIVALENTS AT END OF FINANCIAL PERIOD</t>
  </si>
  <si>
    <t>Break down of cash and cash equivalent at end of the financial period:-</t>
  </si>
  <si>
    <t>Operating expenses</t>
  </si>
  <si>
    <t>Equity holders of the Company</t>
  </si>
  <si>
    <t>CASH AND CASH EQUIVALENTS AT BEGINNING OF THE FINANCIAL PERIOD</t>
  </si>
  <si>
    <t>&lt;---------- Non-Distributable ---------&gt;</t>
  </si>
  <si>
    <t>Distributable</t>
  </si>
  <si>
    <t>Balance at 31 March 2009</t>
  </si>
  <si>
    <t>UNAUDITED INTERIM CONDENSED CONSOLIDATED STATEMENT OF COMPREHENSIVE INCOME</t>
  </si>
  <si>
    <t>Other comprehensive income</t>
  </si>
  <si>
    <t>Total comprehensive expense for the period</t>
  </si>
  <si>
    <t>The unaudited interim condensed consolidated statement of comprehensive income should be read in conjunction with the Group's audited financial statements for the year ended 31 December 2009.</t>
  </si>
  <si>
    <t>UNAUDITED INTERIM CONDENSED CONSOLIDATED STATEMENT OF FINANCIAL POSITION</t>
  </si>
  <si>
    <t>- Share premium</t>
  </si>
  <si>
    <t>- Foreign exchange translation reserve</t>
  </si>
  <si>
    <t>- Accumulated losses</t>
  </si>
  <si>
    <t>NET CURRENT LIABILITIES</t>
  </si>
  <si>
    <t>CAPITAL AND RESERVES</t>
  </si>
  <si>
    <t xml:space="preserve">Net Assets per share attributable to ordinary equity holders of the Company (RM) </t>
  </si>
  <si>
    <t>financial statements for the year ended 31 December 2009.</t>
  </si>
  <si>
    <t xml:space="preserve">The unaudited interim condensed consolidated statement of financial position should be read in conjunction with the Group's audited </t>
  </si>
  <si>
    <t xml:space="preserve">UNAUDITED INTERIM CONDENSED CONSOLIDATED STATEMENT OF CASH FLOWS </t>
  </si>
  <si>
    <t xml:space="preserve"> financial statements for the year ended 31 December 2009.</t>
  </si>
  <si>
    <t xml:space="preserve">The unaudited interim condensed consolidated statement of cash flows should be read in conjunction with the Group's audited </t>
  </si>
  <si>
    <t xml:space="preserve">UNAUDITED INTERIM CONDENSED CONSOLIDATED STATEMENT OF CHANGES IN EQUITY </t>
  </si>
  <si>
    <t xml:space="preserve">The unaudited interim condensed consolidated statement of changes in equity should be read in conjunction with the Group's audited 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</si>
</sst>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0.0%"/>
    <numFmt numFmtId="177" formatCode="[$-409]mmm\-yy;@"/>
    <numFmt numFmtId="178" formatCode="_(* #,##0_);_(* \(#,##0\);_(* &quot;-&quot;??_);_(@_)"/>
    <numFmt numFmtId="179" formatCode="_(&quot;$&quot;* #,##0_);_(&quot;$&quot;* \(#,##0\);_(&quot;$&quot;* &quot;-&quot;??_);_(@_)"/>
    <numFmt numFmtId="180" formatCode="0.00_);[Red]\(0.00\)"/>
    <numFmt numFmtId="181" formatCode="_ * #,##0.00_ ;_ * \-#,##0.00_ ;_ * &quot;-&quot;??_ ;_ @_ "/>
    <numFmt numFmtId="182" formatCode="0.000"/>
    <numFmt numFmtId="183" formatCode="_(* #,##0.000_);_(* \(#,##0.000\);_(* &quot;-&quot;???_);_(@_)"/>
    <numFmt numFmtId="184" formatCode="_(* #,##0.0_);_(* \(#,##0.0\);_(* &quot;-&quot;??_);_(@_)"/>
    <numFmt numFmtId="185" formatCode="#,##0.0_);[Red]\(#,##0.0\)"/>
    <numFmt numFmtId="186" formatCode="[$-409]dddd\,\ mmmm\ dd\,\ yyyy"/>
    <numFmt numFmtId="187" formatCode="0.0000"/>
    <numFmt numFmtId="188" formatCode="_(* #,##0.000_);_(* \(#,##0.000\);_(* &quot;-&quot;??_);_(@_)"/>
    <numFmt numFmtId="189" formatCode="_(* #,##0.0000_);_(* \(#,##0.0000\);_(* &quot;-&quot;??_);_(@_)"/>
    <numFmt numFmtId="190" formatCode="mmm\-yyyy"/>
    <numFmt numFmtId="191" formatCode="_ * #,##0_ ;_ * \-#,##0_ ;_ * &quot;-&quot;??_ ;_ @_ "/>
    <numFmt numFmtId="192" formatCode="0.0"/>
    <numFmt numFmtId="193" formatCode="#,##0.000_);[Red]\(#,##0.000\)"/>
    <numFmt numFmtId="194" formatCode="#,##0.0000_);[Red]\(#,##0.000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0000000"/>
    <numFmt numFmtId="200" formatCode="0.0000000"/>
    <numFmt numFmtId="201" formatCode="0.000000"/>
    <numFmt numFmtId="202" formatCode="0.00000"/>
    <numFmt numFmtId="203" formatCode="0.00_ "/>
    <numFmt numFmtId="204" formatCode="#,##0.0"/>
    <numFmt numFmtId="205" formatCode="0.000000000"/>
    <numFmt numFmtId="206" formatCode="0.0000000000"/>
    <numFmt numFmtId="207" formatCode="0.00000000000"/>
    <numFmt numFmtId="208" formatCode="&quot;RM&quot;#,##0;\-&quot;RM&quot;#,##0"/>
    <numFmt numFmtId="209" formatCode="&quot;RM&quot;#,##0;[Red]\-&quot;RM&quot;#,##0"/>
    <numFmt numFmtId="210" formatCode="&quot;RM&quot;#,##0.00;\-&quot;RM&quot;#,##0.00"/>
    <numFmt numFmtId="211" formatCode="&quot;RM&quot;#,##0.00;[Red]\-&quot;RM&quot;#,##0.00"/>
    <numFmt numFmtId="212" formatCode="_-&quot;RM&quot;* #,##0_-;\-&quot;RM&quot;* #,##0_-;_-&quot;RM&quot;* &quot;-&quot;_-;_-@_-"/>
    <numFmt numFmtId="213" formatCode="_-&quot;RM&quot;* #,##0.00_-;\-&quot;RM&quot;* #,##0.00_-;_-&quot;RM&quot;* &quot;-&quot;??_-;_-@_-"/>
    <numFmt numFmtId="214" formatCode="_(* #,##0.00000_);_(* \(#,##0.00000\);_(* &quot;-&quot;??_);_(@_)"/>
    <numFmt numFmtId="215" formatCode="[$-409]h:mm:ss\ AM/PM"/>
    <numFmt numFmtId="216" formatCode="[$MYR]\ #,##0.00"/>
    <numFmt numFmtId="217" formatCode="[$RM]\ #,##0.00"/>
    <numFmt numFmtId="218" formatCode="[$RM]\ #,##0.00#"/>
    <numFmt numFmtId="219" formatCode="[$RM]\ #,##0.00&quot;mil&quot;#"/>
    <numFmt numFmtId="220" formatCode="_(* #,##0.000000_);_(* \(#,##0.000000\);_(* &quot;-&quot;??_);_(@_)"/>
    <numFmt numFmtId="221" formatCode="_(* #,##0.0000000_);_(* \(#,##0.0000000\);_(* &quot;-&quot;??_);_(@_)"/>
    <numFmt numFmtId="222" formatCode="_(* #,##0.00000000_);_(* \(#,##0.00000000\);_(* &quot;-&quot;??_);_(@_)"/>
    <numFmt numFmtId="223" formatCode="_(* #,##0.000000000_);_(* \(#,##0.000000000\);_(* &quot;-&quot;??_);_(@_)"/>
    <numFmt numFmtId="224" formatCode="_(* #,##0.0000000000_);_(* \(#,##0.0000000000\);_(* &quot;-&quot;??_);_(@_)"/>
    <numFmt numFmtId="225" formatCode="#,##0.0;[Red]\-#,##0.0"/>
    <numFmt numFmtId="226" formatCode="_-* #,##0_-;\-* #,##0_-;_-* &quot;-&quot;??_-;_-@_-"/>
  </numFmts>
  <fonts count="26">
    <font>
      <sz val="12"/>
      <name val="宋体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0"/>
      <name val="MS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color indexed="9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b/>
      <sz val="9.5"/>
      <name val="Times New Roman"/>
      <family val="1"/>
    </font>
    <font>
      <b/>
      <sz val="10"/>
      <name val="宋体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8"/>
      <name val="宋体"/>
      <family val="0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1" fontId="3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5" fillId="0" borderId="0" xfId="0" applyFont="1" applyFill="1" applyAlignment="1">
      <alignment/>
    </xf>
    <xf numFmtId="178" fontId="5" fillId="0" borderId="0" xfId="15" applyNumberFormat="1" applyFont="1" applyFill="1" applyBorder="1" applyAlignment="1">
      <alignment/>
    </xf>
    <xf numFmtId="178" fontId="5" fillId="0" borderId="0" xfId="15" applyNumberFormat="1" applyFont="1" applyFill="1" applyAlignment="1">
      <alignment/>
    </xf>
    <xf numFmtId="38" fontId="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3" fontId="5" fillId="0" borderId="0" xfId="15" applyFont="1" applyFill="1" applyAlignment="1">
      <alignment horizontal="center"/>
    </xf>
    <xf numFmtId="43" fontId="5" fillId="0" borderId="0" xfId="15" applyFont="1" applyFill="1" applyBorder="1" applyAlignment="1">
      <alignment/>
    </xf>
    <xf numFmtId="43" fontId="5" fillId="0" borderId="0" xfId="15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43" fontId="4" fillId="0" borderId="0" xfId="15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38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 quotePrefix="1">
      <alignment/>
    </xf>
    <xf numFmtId="184" fontId="5" fillId="0" borderId="0" xfId="15" applyNumberFormat="1" applyFont="1" applyFill="1" applyBorder="1" applyAlignment="1">
      <alignment horizontal="right"/>
    </xf>
    <xf numFmtId="38" fontId="5" fillId="0" borderId="0" xfId="0" applyNumberFormat="1" applyFont="1" applyFill="1" applyBorder="1" applyAlignment="1">
      <alignment horizontal="right"/>
    </xf>
    <xf numFmtId="184" fontId="5" fillId="0" borderId="0" xfId="15" applyNumberFormat="1" applyFont="1" applyFill="1" applyAlignment="1">
      <alignment horizontal="right"/>
    </xf>
    <xf numFmtId="38" fontId="5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left"/>
    </xf>
    <xf numFmtId="43" fontId="4" fillId="0" borderId="0" xfId="15" applyFont="1" applyFill="1" applyBorder="1" applyAlignment="1">
      <alignment horizontal="right" vertical="center"/>
    </xf>
    <xf numFmtId="0" fontId="11" fillId="0" borderId="0" xfId="0" applyFont="1" applyFill="1" applyAlignment="1">
      <alignment/>
    </xf>
    <xf numFmtId="177" fontId="4" fillId="0" borderId="0" xfId="15" applyNumberFormat="1" applyFont="1" applyFill="1" applyAlignment="1">
      <alignment horizontal="right"/>
    </xf>
    <xf numFmtId="43" fontId="4" fillId="0" borderId="0" xfId="15" applyFont="1" applyFill="1" applyAlignment="1">
      <alignment horizontal="right"/>
    </xf>
    <xf numFmtId="43" fontId="5" fillId="0" borderId="0" xfId="15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43" fontId="4" fillId="0" borderId="0" xfId="15" applyFont="1" applyFill="1" applyAlignment="1">
      <alignment/>
    </xf>
    <xf numFmtId="177" fontId="4" fillId="0" borderId="0" xfId="15" applyNumberFormat="1" applyFont="1" applyFill="1" applyAlignment="1">
      <alignment horizontal="center"/>
    </xf>
    <xf numFmtId="40" fontId="5" fillId="0" borderId="0" xfId="15" applyNumberFormat="1" applyFont="1" applyFill="1" applyAlignment="1">
      <alignment/>
    </xf>
    <xf numFmtId="0" fontId="0" fillId="0" borderId="0" xfId="0" applyFont="1" applyFill="1" applyAlignment="1">
      <alignment/>
    </xf>
    <xf numFmtId="178" fontId="8" fillId="0" borderId="0" xfId="0" applyNumberFormat="1" applyFont="1" applyFill="1" applyAlignment="1">
      <alignment/>
    </xf>
    <xf numFmtId="178" fontId="5" fillId="0" borderId="0" xfId="0" applyNumberFormat="1" applyFont="1" applyFill="1" applyAlignment="1">
      <alignment/>
    </xf>
    <xf numFmtId="41" fontId="5" fillId="0" borderId="0" xfId="15" applyNumberFormat="1" applyFont="1" applyFill="1" applyAlignment="1">
      <alignment horizontal="right"/>
    </xf>
    <xf numFmtId="41" fontId="5" fillId="0" borderId="0" xfId="15" applyNumberFormat="1" applyFont="1" applyFill="1" applyBorder="1" applyAlignment="1">
      <alignment horizontal="right"/>
    </xf>
    <xf numFmtId="41" fontId="5" fillId="0" borderId="1" xfId="15" applyNumberFormat="1" applyFont="1" applyFill="1" applyBorder="1" applyAlignment="1">
      <alignment horizontal="right"/>
    </xf>
    <xf numFmtId="178" fontId="0" fillId="0" borderId="0" xfId="0" applyNumberFormat="1" applyFill="1" applyAlignment="1">
      <alignment/>
    </xf>
    <xf numFmtId="0" fontId="12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right" vertical="center" wrapText="1"/>
    </xf>
    <xf numFmtId="177" fontId="4" fillId="0" borderId="2" xfId="15" applyNumberFormat="1" applyFont="1" applyFill="1" applyBorder="1" applyAlignment="1">
      <alignment horizontal="right" vertical="center" wrapText="1"/>
    </xf>
    <xf numFmtId="178" fontId="5" fillId="0" borderId="0" xfId="15" applyNumberFormat="1" applyFont="1" applyFill="1" applyAlignment="1">
      <alignment horizontal="right"/>
    </xf>
    <xf numFmtId="178" fontId="5" fillId="0" borderId="1" xfId="15" applyNumberFormat="1" applyFont="1" applyFill="1" applyBorder="1" applyAlignment="1">
      <alignment horizontal="right"/>
    </xf>
    <xf numFmtId="178" fontId="5" fillId="0" borderId="0" xfId="15" applyNumberFormat="1" applyFont="1" applyFill="1" applyBorder="1" applyAlignment="1">
      <alignment horizontal="right"/>
    </xf>
    <xf numFmtId="178" fontId="5" fillId="0" borderId="3" xfId="15" applyNumberFormat="1" applyFont="1" applyFill="1" applyBorder="1" applyAlignment="1">
      <alignment horizontal="right"/>
    </xf>
    <xf numFmtId="178" fontId="5" fillId="0" borderId="4" xfId="15" applyNumberFormat="1" applyFont="1" applyFill="1" applyBorder="1" applyAlignment="1">
      <alignment horizontal="right"/>
    </xf>
    <xf numFmtId="178" fontId="5" fillId="0" borderId="2" xfId="15" applyNumberFormat="1" applyFont="1" applyFill="1" applyBorder="1" applyAlignment="1">
      <alignment horizontal="right"/>
    </xf>
    <xf numFmtId="43" fontId="5" fillId="0" borderId="0" xfId="15" applyNumberFormat="1" applyFont="1" applyFill="1" applyBorder="1" applyAlignment="1">
      <alignment horizontal="right"/>
    </xf>
    <xf numFmtId="0" fontId="10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vertical="center"/>
    </xf>
    <xf numFmtId="43" fontId="4" fillId="0" borderId="0" xfId="15" applyFont="1" applyFill="1" applyAlignment="1">
      <alignment horizontal="right" vertical="top" wrapText="1"/>
    </xf>
    <xf numFmtId="43" fontId="4" fillId="0" borderId="0" xfId="15" applyFont="1" applyFill="1" applyAlignment="1">
      <alignment horizontal="right" vertical="center"/>
    </xf>
    <xf numFmtId="177" fontId="4" fillId="0" borderId="2" xfId="15" applyNumberFormat="1" applyFont="1" applyFill="1" applyBorder="1" applyAlignment="1">
      <alignment horizontal="right"/>
    </xf>
    <xf numFmtId="178" fontId="4" fillId="0" borderId="0" xfId="15" applyNumberFormat="1" applyFont="1" applyFill="1" applyAlignment="1" quotePrefix="1">
      <alignment horizontal="right"/>
    </xf>
    <xf numFmtId="41" fontId="5" fillId="0" borderId="0" xfId="0" applyNumberFormat="1" applyFont="1" applyFill="1" applyAlignment="1">
      <alignment horizontal="right"/>
    </xf>
    <xf numFmtId="41" fontId="5" fillId="0" borderId="2" xfId="15" applyNumberFormat="1" applyFont="1" applyFill="1" applyBorder="1" applyAlignment="1">
      <alignment horizontal="right"/>
    </xf>
    <xf numFmtId="41" fontId="5" fillId="0" borderId="5" xfId="15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 vertical="top" wrapText="1"/>
    </xf>
    <xf numFmtId="177" fontId="4" fillId="0" borderId="0" xfId="15" applyNumberFormat="1" applyFont="1" applyFill="1" applyBorder="1" applyAlignment="1">
      <alignment horizontal="right"/>
    </xf>
    <xf numFmtId="43" fontId="4" fillId="0" borderId="2" xfId="15" applyFont="1" applyFill="1" applyBorder="1" applyAlignment="1">
      <alignment horizontal="right"/>
    </xf>
    <xf numFmtId="43" fontId="4" fillId="0" borderId="0" xfId="15" applyFont="1" applyFill="1" applyBorder="1" applyAlignment="1">
      <alignment horizontal="right"/>
    </xf>
    <xf numFmtId="178" fontId="8" fillId="0" borderId="0" xfId="0" applyNumberFormat="1" applyFont="1" applyFill="1" applyBorder="1" applyAlignment="1">
      <alignment horizontal="right"/>
    </xf>
    <xf numFmtId="43" fontId="8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43" fontId="5" fillId="0" borderId="0" xfId="15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right"/>
    </xf>
    <xf numFmtId="178" fontId="11" fillId="0" borderId="0" xfId="0" applyNumberFormat="1" applyFont="1" applyFill="1" applyAlignment="1">
      <alignment/>
    </xf>
    <xf numFmtId="178" fontId="13" fillId="0" borderId="0" xfId="0" applyNumberFormat="1" applyFont="1" applyFill="1" applyAlignment="1">
      <alignment/>
    </xf>
    <xf numFmtId="178" fontId="5" fillId="0" borderId="3" xfId="15" applyNumberFormat="1" applyFont="1" applyFill="1" applyBorder="1" applyAlignment="1">
      <alignment/>
    </xf>
    <xf numFmtId="178" fontId="5" fillId="0" borderId="0" xfId="0" applyNumberFormat="1" applyFont="1" applyFill="1" applyAlignment="1">
      <alignment horizontal="right"/>
    </xf>
    <xf numFmtId="9" fontId="5" fillId="0" borderId="0" xfId="21" applyFont="1" applyFill="1" applyAlignment="1">
      <alignment/>
    </xf>
    <xf numFmtId="38" fontId="4" fillId="0" borderId="0" xfId="0" applyNumberFormat="1" applyFont="1" applyFill="1" applyAlignment="1">
      <alignment horizontal="right"/>
    </xf>
    <xf numFmtId="43" fontId="4" fillId="0" borderId="0" xfId="15" applyFont="1" applyFill="1" applyBorder="1" applyAlignment="1">
      <alignment horizontal="right" vertical="top" wrapText="1"/>
    </xf>
    <xf numFmtId="38" fontId="5" fillId="0" borderId="0" xfId="15" applyNumberFormat="1" applyFont="1" applyFill="1" applyBorder="1" applyAlignment="1">
      <alignment horizontal="right"/>
    </xf>
    <xf numFmtId="178" fontId="5" fillId="0" borderId="5" xfId="15" applyNumberFormat="1" applyFont="1" applyFill="1" applyBorder="1" applyAlignment="1">
      <alignment horizontal="right"/>
    </xf>
    <xf numFmtId="178" fontId="4" fillId="0" borderId="0" xfId="15" applyNumberFormat="1" applyFont="1" applyFill="1" applyBorder="1" applyAlignment="1">
      <alignment horizontal="right" vertical="top" wrapText="1"/>
    </xf>
    <xf numFmtId="178" fontId="4" fillId="0" borderId="0" xfId="15" applyNumberFormat="1" applyFont="1" applyFill="1" applyAlignment="1">
      <alignment horizontal="right"/>
    </xf>
    <xf numFmtId="38" fontId="5" fillId="0" borderId="4" xfId="15" applyNumberFormat="1" applyFont="1" applyFill="1" applyBorder="1" applyAlignment="1">
      <alignment horizontal="right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right" wrapText="1"/>
    </xf>
    <xf numFmtId="0" fontId="15" fillId="0" borderId="6" xfId="0" applyFont="1" applyBorder="1" applyAlignment="1">
      <alignment horizontal="right" wrapText="1"/>
    </xf>
    <xf numFmtId="0" fontId="16" fillId="0" borderId="0" xfId="0" applyFont="1" applyAlignment="1">
      <alignment wrapText="1"/>
    </xf>
    <xf numFmtId="0" fontId="14" fillId="0" borderId="0" xfId="0" applyFont="1" applyAlignment="1">
      <alignment horizontal="right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horizontal="justify"/>
    </xf>
    <xf numFmtId="178" fontId="14" fillId="0" borderId="0" xfId="15" applyNumberFormat="1" applyFont="1" applyAlignment="1">
      <alignment horizontal="right" wrapText="1"/>
    </xf>
    <xf numFmtId="178" fontId="14" fillId="0" borderId="6" xfId="15" applyNumberFormat="1" applyFont="1" applyBorder="1" applyAlignment="1">
      <alignment horizontal="right" wrapText="1"/>
    </xf>
    <xf numFmtId="178" fontId="14" fillId="0" borderId="7" xfId="15" applyNumberFormat="1" applyFont="1" applyBorder="1" applyAlignment="1">
      <alignment horizontal="right" wrapText="1"/>
    </xf>
    <xf numFmtId="178" fontId="0" fillId="0" borderId="0" xfId="15" applyNumberFormat="1" applyAlignment="1">
      <alignment/>
    </xf>
    <xf numFmtId="17" fontId="0" fillId="0" borderId="0" xfId="0" applyNumberFormat="1" applyAlignment="1">
      <alignment/>
    </xf>
    <xf numFmtId="178" fontId="0" fillId="0" borderId="0" xfId="0" applyNumberFormat="1" applyFont="1" applyFill="1" applyAlignment="1">
      <alignment horizontal="right"/>
    </xf>
    <xf numFmtId="9" fontId="5" fillId="0" borderId="0" xfId="21" applyFont="1" applyFill="1" applyAlignment="1">
      <alignment horizontal="right"/>
    </xf>
    <xf numFmtId="41" fontId="5" fillId="0" borderId="0" xfId="0" applyNumberFormat="1" applyFont="1" applyFill="1" applyAlignment="1">
      <alignment/>
    </xf>
    <xf numFmtId="17" fontId="0" fillId="0" borderId="0" xfId="0" applyNumberFormat="1" applyAlignment="1" quotePrefix="1">
      <alignment/>
    </xf>
    <xf numFmtId="0" fontId="0" fillId="0" borderId="0" xfId="0" applyFill="1" applyAlignment="1" quotePrefix="1">
      <alignment/>
    </xf>
    <xf numFmtId="0" fontId="14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right" wrapText="1"/>
    </xf>
    <xf numFmtId="0" fontId="15" fillId="0" borderId="6" xfId="0" applyFont="1" applyFill="1" applyBorder="1" applyAlignment="1">
      <alignment horizontal="right" wrapText="1"/>
    </xf>
    <xf numFmtId="0" fontId="16" fillId="0" borderId="0" xfId="0" applyFont="1" applyFill="1" applyAlignment="1">
      <alignment wrapText="1"/>
    </xf>
    <xf numFmtId="0" fontId="14" fillId="0" borderId="0" xfId="0" applyFont="1" applyFill="1" applyAlignment="1">
      <alignment horizontal="right" wrapText="1"/>
    </xf>
    <xf numFmtId="0" fontId="14" fillId="0" borderId="0" xfId="0" applyFont="1" applyFill="1" applyAlignment="1">
      <alignment wrapText="1"/>
    </xf>
    <xf numFmtId="178" fontId="14" fillId="0" borderId="0" xfId="15" applyNumberFormat="1" applyFont="1" applyFill="1" applyAlignment="1">
      <alignment horizontal="right" wrapText="1"/>
    </xf>
    <xf numFmtId="178" fontId="14" fillId="0" borderId="6" xfId="15" applyNumberFormat="1" applyFont="1" applyFill="1" applyBorder="1" applyAlignment="1">
      <alignment horizontal="right" wrapText="1"/>
    </xf>
    <xf numFmtId="178" fontId="14" fillId="0" borderId="7" xfId="15" applyNumberFormat="1" applyFont="1" applyFill="1" applyBorder="1" applyAlignment="1">
      <alignment horizontal="right" wrapText="1"/>
    </xf>
    <xf numFmtId="0" fontId="15" fillId="0" borderId="0" xfId="0" applyFont="1" applyFill="1" applyAlignment="1">
      <alignment horizontal="justify"/>
    </xf>
    <xf numFmtId="178" fontId="0" fillId="0" borderId="0" xfId="15" applyNumberFormat="1" applyFill="1" applyAlignment="1">
      <alignment/>
    </xf>
    <xf numFmtId="16" fontId="0" fillId="0" borderId="0" xfId="0" applyNumberFormat="1" applyFill="1" applyAlignment="1" quotePrefix="1">
      <alignment/>
    </xf>
    <xf numFmtId="178" fontId="14" fillId="0" borderId="2" xfId="15" applyNumberFormat="1" applyFont="1" applyBorder="1" applyAlignment="1">
      <alignment horizontal="right" wrapText="1"/>
    </xf>
    <xf numFmtId="178" fontId="14" fillId="0" borderId="2" xfId="15" applyNumberFormat="1" applyFont="1" applyFill="1" applyBorder="1" applyAlignment="1">
      <alignment horizontal="right" wrapText="1"/>
    </xf>
    <xf numFmtId="43" fontId="5" fillId="0" borderId="0" xfId="0" applyNumberFormat="1" applyFont="1" applyFill="1" applyAlignment="1">
      <alignment horizontal="right"/>
    </xf>
    <xf numFmtId="178" fontId="0" fillId="0" borderId="0" xfId="0" applyNumberFormat="1" applyAlignment="1">
      <alignment/>
    </xf>
    <xf numFmtId="0" fontId="10" fillId="0" borderId="0" xfId="0" applyFont="1" applyAlignment="1">
      <alignment/>
    </xf>
    <xf numFmtId="178" fontId="10" fillId="0" borderId="0" xfId="15" applyNumberFormat="1" applyFont="1" applyAlignment="1">
      <alignment/>
    </xf>
    <xf numFmtId="0" fontId="20" fillId="0" borderId="0" xfId="0" applyFont="1" applyAlignment="1">
      <alignment/>
    </xf>
    <xf numFmtId="178" fontId="10" fillId="0" borderId="0" xfId="15" applyNumberFormat="1" applyFont="1" applyAlignment="1">
      <alignment horizontal="right"/>
    </xf>
    <xf numFmtId="0" fontId="10" fillId="0" borderId="0" xfId="0" applyFont="1" applyAlignment="1">
      <alignment horizontal="right"/>
    </xf>
    <xf numFmtId="178" fontId="10" fillId="0" borderId="3" xfId="15" applyNumberFormat="1" applyFont="1" applyBorder="1" applyAlignment="1">
      <alignment horizontal="right"/>
    </xf>
    <xf numFmtId="178" fontId="19" fillId="0" borderId="8" xfId="15" applyNumberFormat="1" applyFont="1" applyBorder="1" applyAlignment="1">
      <alignment horizontal="right"/>
    </xf>
    <xf numFmtId="0" fontId="21" fillId="0" borderId="0" xfId="0" applyFont="1" applyAlignment="1">
      <alignment/>
    </xf>
    <xf numFmtId="178" fontId="20" fillId="0" borderId="0" xfId="15" applyNumberFormat="1" applyFont="1" applyAlignment="1">
      <alignment horizontal="right"/>
    </xf>
    <xf numFmtId="177" fontId="4" fillId="0" borderId="2" xfId="15" applyNumberFormat="1" applyFont="1" applyFill="1" applyBorder="1" applyAlignment="1" quotePrefix="1">
      <alignment horizontal="right" vertical="center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 quotePrefix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wrapText="1"/>
    </xf>
    <xf numFmtId="0" fontId="24" fillId="0" borderId="0" xfId="0" applyFont="1" applyFill="1" applyAlignment="1">
      <alignment wrapText="1"/>
    </xf>
    <xf numFmtId="38" fontId="4" fillId="0" borderId="0" xfId="0" applyNumberFormat="1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43" fontId="4" fillId="0" borderId="0" xfId="15" applyFont="1" applyFill="1" applyBorder="1" applyAlignment="1">
      <alignment horizontal="center"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千位分隔_BS (Jun)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B3:N68"/>
  <sheetViews>
    <sheetView workbookViewId="0" topLeftCell="G28">
      <selection activeCell="H38" sqref="H38:L51"/>
    </sheetView>
  </sheetViews>
  <sheetFormatPr defaultColWidth="9.00390625" defaultRowHeight="14.25"/>
  <cols>
    <col min="2" max="2" width="23.25390625" style="0" customWidth="1"/>
    <col min="3" max="6" width="15.125" style="0" customWidth="1"/>
    <col min="8" max="8" width="30.625" style="0" customWidth="1"/>
    <col min="9" max="10" width="11.25390625" style="0" customWidth="1"/>
    <col min="11" max="11" width="14.375" style="0" customWidth="1"/>
    <col min="12" max="12" width="11.125" style="0" customWidth="1"/>
    <col min="14" max="14" width="28.75390625" style="0" customWidth="1"/>
    <col min="15" max="18" width="11.375" style="0" customWidth="1"/>
  </cols>
  <sheetData>
    <row r="3" spans="2:12" ht="14.25">
      <c r="B3" s="105">
        <v>39965</v>
      </c>
      <c r="H3" s="110" t="s">
        <v>129</v>
      </c>
      <c r="I3" s="5"/>
      <c r="J3" s="5"/>
      <c r="K3" s="5"/>
      <c r="L3" s="5"/>
    </row>
    <row r="4" spans="2:12" ht="17.25" customHeight="1">
      <c r="B4" s="94"/>
      <c r="C4" s="95" t="s">
        <v>106</v>
      </c>
      <c r="D4" s="95" t="s">
        <v>107</v>
      </c>
      <c r="E4" s="95" t="s">
        <v>108</v>
      </c>
      <c r="F4" s="95" t="s">
        <v>109</v>
      </c>
      <c r="H4" s="111"/>
      <c r="I4" s="112" t="s">
        <v>106</v>
      </c>
      <c r="J4" s="112" t="s">
        <v>107</v>
      </c>
      <c r="K4" s="112" t="s">
        <v>108</v>
      </c>
      <c r="L4" s="112" t="s">
        <v>109</v>
      </c>
    </row>
    <row r="5" spans="2:12" ht="17.25" customHeight="1" thickBot="1">
      <c r="B5" s="94"/>
      <c r="C5" s="96" t="s">
        <v>110</v>
      </c>
      <c r="D5" s="96" t="s">
        <v>110</v>
      </c>
      <c r="E5" s="96" t="s">
        <v>110</v>
      </c>
      <c r="F5" s="96" t="s">
        <v>110</v>
      </c>
      <c r="H5" s="111"/>
      <c r="I5" s="113" t="s">
        <v>110</v>
      </c>
      <c r="J5" s="113" t="s">
        <v>110</v>
      </c>
      <c r="K5" s="113" t="s">
        <v>110</v>
      </c>
      <c r="L5" s="113" t="s">
        <v>110</v>
      </c>
    </row>
    <row r="6" spans="2:12" ht="17.25" customHeight="1">
      <c r="B6" s="97" t="s">
        <v>120</v>
      </c>
      <c r="C6" s="98"/>
      <c r="D6" s="98"/>
      <c r="E6" s="98"/>
      <c r="F6" s="98"/>
      <c r="H6" s="114" t="s">
        <v>120</v>
      </c>
      <c r="I6" s="115"/>
      <c r="J6" s="115"/>
      <c r="K6" s="115"/>
      <c r="L6" s="115"/>
    </row>
    <row r="7" spans="2:12" ht="17.25" customHeight="1">
      <c r="B7" s="99" t="s">
        <v>118</v>
      </c>
      <c r="C7" s="101">
        <v>3040</v>
      </c>
      <c r="D7" s="101">
        <v>2185</v>
      </c>
      <c r="E7" s="101" t="s">
        <v>111</v>
      </c>
      <c r="F7" s="101">
        <f>SUM(C7:E7)</f>
        <v>5225</v>
      </c>
      <c r="H7" s="116" t="s">
        <v>118</v>
      </c>
      <c r="I7" s="117">
        <v>3110</v>
      </c>
      <c r="J7" s="117">
        <v>2974</v>
      </c>
      <c r="K7" s="117" t="s">
        <v>38</v>
      </c>
      <c r="L7" s="117">
        <f>SUM(I7:K7)</f>
        <v>6084</v>
      </c>
    </row>
    <row r="8" spans="2:12" ht="17.25" customHeight="1" thickBot="1">
      <c r="B8" s="99" t="s">
        <v>119</v>
      </c>
      <c r="C8" s="102"/>
      <c r="D8" s="102">
        <v>203</v>
      </c>
      <c r="E8" s="102">
        <v>-203</v>
      </c>
      <c r="F8" s="101">
        <f>SUM(C8:E8)</f>
        <v>0</v>
      </c>
      <c r="H8" s="116" t="s">
        <v>119</v>
      </c>
      <c r="I8" s="118">
        <v>0</v>
      </c>
      <c r="J8" s="118">
        <v>289</v>
      </c>
      <c r="K8" s="118">
        <v>-289</v>
      </c>
      <c r="L8" s="117">
        <f>SUM(I8:K8)</f>
        <v>0</v>
      </c>
    </row>
    <row r="9" spans="2:12" ht="17.25" customHeight="1" thickBot="1">
      <c r="B9" s="94"/>
      <c r="C9" s="101"/>
      <c r="D9" s="101"/>
      <c r="E9" s="101"/>
      <c r="F9" s="103">
        <f>SUM(F7:F8)</f>
        <v>5225</v>
      </c>
      <c r="H9" s="111"/>
      <c r="I9" s="117"/>
      <c r="J9" s="117"/>
      <c r="K9" s="117"/>
      <c r="L9" s="119">
        <f>SUM(L7:L8)</f>
        <v>6084</v>
      </c>
    </row>
    <row r="10" spans="2:12" ht="17.25" customHeight="1" thickTop="1">
      <c r="B10" s="97" t="s">
        <v>121</v>
      </c>
      <c r="C10" s="101"/>
      <c r="D10" s="101"/>
      <c r="E10" s="101"/>
      <c r="F10" s="101"/>
      <c r="H10" s="114" t="s">
        <v>121</v>
      </c>
      <c r="I10" s="117"/>
      <c r="J10" s="117"/>
      <c r="K10" s="117"/>
      <c r="L10" s="117"/>
    </row>
    <row r="11" spans="2:12" ht="17.25" customHeight="1">
      <c r="B11" s="99" t="s">
        <v>117</v>
      </c>
      <c r="C11" s="101">
        <v>-378</v>
      </c>
      <c r="D11" s="101">
        <f>F11-C11-E11</f>
        <v>936</v>
      </c>
      <c r="E11" s="101">
        <v>0</v>
      </c>
      <c r="F11" s="101">
        <f>'Conso IS'!H19+'Conso IS'!H21</f>
        <v>558</v>
      </c>
      <c r="H11" s="116" t="s">
        <v>117</v>
      </c>
      <c r="I11" s="117">
        <v>-950</v>
      </c>
      <c r="J11" s="117">
        <v>-1859</v>
      </c>
      <c r="K11" s="117">
        <v>0</v>
      </c>
      <c r="L11" s="117">
        <f>SUM(I11:K11)</f>
        <v>-2809</v>
      </c>
    </row>
    <row r="12" spans="2:12" ht="17.25" customHeight="1">
      <c r="B12" s="99" t="s">
        <v>116</v>
      </c>
      <c r="C12" s="101"/>
      <c r="D12" s="101"/>
      <c r="E12" s="101"/>
      <c r="F12" s="101">
        <f>'Conso IS'!H23</f>
        <v>-14</v>
      </c>
      <c r="H12" s="116" t="s">
        <v>116</v>
      </c>
      <c r="I12" s="117"/>
      <c r="J12" s="117"/>
      <c r="K12" s="117"/>
      <c r="L12" s="117">
        <v>-458</v>
      </c>
    </row>
    <row r="13" spans="2:12" ht="17.25" customHeight="1" thickBot="1">
      <c r="B13" s="99" t="s">
        <v>115</v>
      </c>
      <c r="C13" s="101"/>
      <c r="D13" s="101"/>
      <c r="E13" s="101"/>
      <c r="F13" s="102">
        <f>'Conso IS'!H25</f>
        <v>-1311</v>
      </c>
      <c r="H13" s="116" t="s">
        <v>115</v>
      </c>
      <c r="I13" s="117"/>
      <c r="J13" s="117"/>
      <c r="K13" s="117"/>
      <c r="L13" s="118">
        <v>280</v>
      </c>
    </row>
    <row r="14" spans="2:12" ht="17.25" customHeight="1">
      <c r="B14" s="99" t="s">
        <v>112</v>
      </c>
      <c r="C14" s="101"/>
      <c r="D14" s="101"/>
      <c r="E14" s="101"/>
      <c r="F14" s="101">
        <f>SUM(F11:F13)</f>
        <v>-767</v>
      </c>
      <c r="H14" s="116" t="s">
        <v>112</v>
      </c>
      <c r="I14" s="117"/>
      <c r="J14" s="117"/>
      <c r="K14" s="117"/>
      <c r="L14" s="117">
        <f>SUM(L11:L13)</f>
        <v>-2987</v>
      </c>
    </row>
    <row r="15" spans="2:12" ht="17.25" customHeight="1" thickBot="1">
      <c r="B15" s="99" t="s">
        <v>114</v>
      </c>
      <c r="C15" s="101"/>
      <c r="D15" s="101"/>
      <c r="E15" s="101"/>
      <c r="F15" s="101" t="s">
        <v>111</v>
      </c>
      <c r="H15" s="116" t="s">
        <v>114</v>
      </c>
      <c r="I15" s="117"/>
      <c r="J15" s="117"/>
      <c r="K15" s="117"/>
      <c r="L15" s="117">
        <v>0</v>
      </c>
    </row>
    <row r="16" spans="2:12" ht="17.25" customHeight="1" thickBot="1">
      <c r="B16" s="99" t="s">
        <v>113</v>
      </c>
      <c r="C16" s="101"/>
      <c r="D16" s="101"/>
      <c r="E16" s="101"/>
      <c r="F16" s="103">
        <f>SUM(F14:F15)</f>
        <v>-767</v>
      </c>
      <c r="H16" s="116" t="s">
        <v>113</v>
      </c>
      <c r="I16" s="117"/>
      <c r="J16" s="117"/>
      <c r="K16" s="117"/>
      <c r="L16" s="119">
        <f>SUM(L14:L15)</f>
        <v>-2987</v>
      </c>
    </row>
    <row r="17" spans="2:12" ht="17.25" customHeight="1" thickTop="1">
      <c r="B17" s="100"/>
      <c r="C17" s="104"/>
      <c r="D17" s="104"/>
      <c r="E17" s="104"/>
      <c r="F17" s="104"/>
      <c r="H17" s="120"/>
      <c r="I17" s="121"/>
      <c r="J17" s="121"/>
      <c r="K17" s="121"/>
      <c r="L17" s="121"/>
    </row>
    <row r="18" ht="17.25" customHeight="1"/>
    <row r="19" spans="2:8" ht="17.25" customHeight="1">
      <c r="B19" s="105">
        <v>39600</v>
      </c>
      <c r="H19" s="109" t="s">
        <v>128</v>
      </c>
    </row>
    <row r="20" ht="17.25" customHeight="1"/>
    <row r="21" spans="2:12" ht="17.25" customHeight="1">
      <c r="B21" s="94"/>
      <c r="C21" s="95" t="s">
        <v>106</v>
      </c>
      <c r="D21" s="95" t="s">
        <v>107</v>
      </c>
      <c r="E21" s="95" t="s">
        <v>108</v>
      </c>
      <c r="F21" s="95" t="s">
        <v>109</v>
      </c>
      <c r="H21" s="94"/>
      <c r="I21" s="95" t="s">
        <v>106</v>
      </c>
      <c r="J21" s="95" t="s">
        <v>107</v>
      </c>
      <c r="K21" s="95" t="s">
        <v>108</v>
      </c>
      <c r="L21" s="95" t="s">
        <v>109</v>
      </c>
    </row>
    <row r="22" spans="2:12" ht="16.5" thickBot="1">
      <c r="B22" s="94"/>
      <c r="C22" s="96" t="s">
        <v>110</v>
      </c>
      <c r="D22" s="96" t="s">
        <v>110</v>
      </c>
      <c r="E22" s="96" t="s">
        <v>110</v>
      </c>
      <c r="F22" s="96" t="s">
        <v>110</v>
      </c>
      <c r="H22" s="94"/>
      <c r="I22" s="96" t="s">
        <v>110</v>
      </c>
      <c r="J22" s="96" t="s">
        <v>110</v>
      </c>
      <c r="K22" s="96" t="s">
        <v>110</v>
      </c>
      <c r="L22" s="96" t="s">
        <v>110</v>
      </c>
    </row>
    <row r="23" spans="2:12" ht="15.75">
      <c r="B23" s="97" t="s">
        <v>120</v>
      </c>
      <c r="C23" s="98"/>
      <c r="D23" s="98"/>
      <c r="E23" s="98"/>
      <c r="F23" s="98"/>
      <c r="H23" s="97" t="s">
        <v>120</v>
      </c>
      <c r="I23" s="98"/>
      <c r="J23" s="98"/>
      <c r="K23" s="98"/>
      <c r="L23" s="98"/>
    </row>
    <row r="24" spans="2:12" ht="15.75" customHeight="1">
      <c r="B24" s="99" t="s">
        <v>118</v>
      </c>
      <c r="C24" s="101">
        <v>4219</v>
      </c>
      <c r="D24" s="101">
        <v>3385</v>
      </c>
      <c r="E24" s="101" t="s">
        <v>111</v>
      </c>
      <c r="F24" s="101">
        <f>SUM(C24:E24)</f>
        <v>7604</v>
      </c>
      <c r="H24" s="99" t="s">
        <v>118</v>
      </c>
      <c r="I24" s="101">
        <v>4337</v>
      </c>
      <c r="J24" s="101">
        <v>4449</v>
      </c>
      <c r="K24" s="101" t="s">
        <v>111</v>
      </c>
      <c r="L24" s="101">
        <f>SUM(I24:K24)</f>
        <v>8786</v>
      </c>
    </row>
    <row r="25" spans="2:12" ht="15.75" customHeight="1" thickBot="1">
      <c r="B25" s="99" t="s">
        <v>119</v>
      </c>
      <c r="C25" s="102">
        <v>275</v>
      </c>
      <c r="D25" s="102" t="s">
        <v>111</v>
      </c>
      <c r="E25" s="102">
        <v>-275</v>
      </c>
      <c r="F25" s="101">
        <f>SUM(C25:E25)</f>
        <v>0</v>
      </c>
      <c r="H25" s="99" t="s">
        <v>119</v>
      </c>
      <c r="I25" s="102">
        <v>372</v>
      </c>
      <c r="J25" s="102" t="s">
        <v>111</v>
      </c>
      <c r="K25" s="102">
        <v>-372</v>
      </c>
      <c r="L25" s="101">
        <f>SUM(I25:K25)</f>
        <v>0</v>
      </c>
    </row>
    <row r="26" spans="2:12" ht="15.75" customHeight="1" thickBot="1">
      <c r="B26" s="94"/>
      <c r="C26" s="101"/>
      <c r="D26" s="101"/>
      <c r="E26" s="101"/>
      <c r="F26" s="103">
        <f>SUM(F24:F25)</f>
        <v>7604</v>
      </c>
      <c r="H26" s="94"/>
      <c r="I26" s="101"/>
      <c r="J26" s="101"/>
      <c r="K26" s="101"/>
      <c r="L26" s="103">
        <f>SUM(L24:L25)</f>
        <v>8786</v>
      </c>
    </row>
    <row r="27" spans="2:12" ht="15.75" customHeight="1" thickTop="1">
      <c r="B27" s="97" t="s">
        <v>121</v>
      </c>
      <c r="C27" s="101"/>
      <c r="D27" s="101"/>
      <c r="E27" s="101"/>
      <c r="F27" s="101"/>
      <c r="H27" s="97" t="s">
        <v>121</v>
      </c>
      <c r="I27" s="101"/>
      <c r="J27" s="101"/>
      <c r="K27" s="101"/>
      <c r="L27" s="101"/>
    </row>
    <row r="28" spans="2:12" ht="15.75" customHeight="1">
      <c r="B28" s="99" t="s">
        <v>117</v>
      </c>
      <c r="C28" s="101">
        <v>7</v>
      </c>
      <c r="D28" s="101">
        <v>-3294</v>
      </c>
      <c r="E28" s="101">
        <v>511</v>
      </c>
      <c r="F28" s="101">
        <f>SUM(C28:E28)</f>
        <v>-2776</v>
      </c>
      <c r="H28" s="99" t="s">
        <v>117</v>
      </c>
      <c r="I28" s="101">
        <v>-1117</v>
      </c>
      <c r="J28" s="101">
        <v>-5201</v>
      </c>
      <c r="K28" s="101">
        <v>338</v>
      </c>
      <c r="L28" s="101">
        <f>SUM(I28:K28)</f>
        <v>-5980</v>
      </c>
    </row>
    <row r="29" spans="2:12" ht="15.75" customHeight="1">
      <c r="B29" s="99" t="s">
        <v>116</v>
      </c>
      <c r="C29" s="101"/>
      <c r="D29" s="101"/>
      <c r="E29" s="101"/>
      <c r="F29" s="101">
        <v>-58</v>
      </c>
      <c r="H29" s="99" t="s">
        <v>116</v>
      </c>
      <c r="I29" s="101"/>
      <c r="J29" s="101"/>
      <c r="K29" s="101"/>
      <c r="L29" s="101">
        <v>4</v>
      </c>
    </row>
    <row r="30" spans="2:12" ht="15.75" customHeight="1" thickBot="1">
      <c r="B30" s="99" t="s">
        <v>115</v>
      </c>
      <c r="C30" s="101"/>
      <c r="D30" s="101"/>
      <c r="E30" s="101"/>
      <c r="F30" s="102">
        <v>30</v>
      </c>
      <c r="H30" s="99" t="s">
        <v>115</v>
      </c>
      <c r="I30" s="101"/>
      <c r="J30" s="101"/>
      <c r="K30" s="101"/>
      <c r="L30" s="102">
        <v>32</v>
      </c>
    </row>
    <row r="31" spans="2:12" ht="15.75" customHeight="1">
      <c r="B31" s="99" t="s">
        <v>112</v>
      </c>
      <c r="C31" s="101"/>
      <c r="D31" s="101"/>
      <c r="E31" s="101"/>
      <c r="F31" s="101">
        <f>SUM(F28:F30)</f>
        <v>-2804</v>
      </c>
      <c r="H31" s="99" t="s">
        <v>112</v>
      </c>
      <c r="I31" s="101"/>
      <c r="J31" s="101"/>
      <c r="K31" s="101"/>
      <c r="L31" s="101">
        <f>SUM(L28:L30)</f>
        <v>-5944</v>
      </c>
    </row>
    <row r="32" spans="2:12" ht="15.75" customHeight="1" thickBot="1">
      <c r="B32" s="99" t="s">
        <v>114</v>
      </c>
      <c r="C32" s="101"/>
      <c r="D32" s="101"/>
      <c r="E32" s="101"/>
      <c r="F32" s="101" t="s">
        <v>111</v>
      </c>
      <c r="H32" s="99" t="s">
        <v>114</v>
      </c>
      <c r="I32" s="101"/>
      <c r="J32" s="101"/>
      <c r="K32" s="101"/>
      <c r="L32" s="101">
        <v>-3</v>
      </c>
    </row>
    <row r="33" spans="2:12" ht="15.75" customHeight="1" thickBot="1">
      <c r="B33" s="99" t="s">
        <v>113</v>
      </c>
      <c r="C33" s="101"/>
      <c r="D33" s="101"/>
      <c r="E33" s="101"/>
      <c r="F33" s="103">
        <f>SUM(F31:F32)</f>
        <v>-2804</v>
      </c>
      <c r="H33" s="99" t="s">
        <v>113</v>
      </c>
      <c r="I33" s="101"/>
      <c r="J33" s="101"/>
      <c r="K33" s="101"/>
      <c r="L33" s="103">
        <f>SUM(L31:L32)</f>
        <v>-5947</v>
      </c>
    </row>
    <row r="34" spans="2:12" ht="15.75" thickTop="1">
      <c r="B34" s="100"/>
      <c r="C34" s="104"/>
      <c r="D34" s="104"/>
      <c r="E34" s="104"/>
      <c r="F34" s="104"/>
      <c r="H34" s="100"/>
      <c r="I34" s="104"/>
      <c r="J34" s="104"/>
      <c r="K34" s="104"/>
      <c r="L34" s="104"/>
    </row>
    <row r="37" spans="8:12" ht="14.25">
      <c r="H37" s="122" t="s">
        <v>134</v>
      </c>
      <c r="I37" s="5"/>
      <c r="J37" s="5"/>
      <c r="K37" s="5"/>
      <c r="L37" s="5"/>
    </row>
    <row r="38" spans="8:12" ht="15.75">
      <c r="H38" s="111"/>
      <c r="I38" s="112" t="s">
        <v>106</v>
      </c>
      <c r="J38" s="112" t="s">
        <v>107</v>
      </c>
      <c r="K38" s="112" t="s">
        <v>108</v>
      </c>
      <c r="L38" s="112" t="s">
        <v>109</v>
      </c>
    </row>
    <row r="39" spans="8:12" ht="16.5" thickBot="1">
      <c r="H39" s="111"/>
      <c r="I39" s="113" t="s">
        <v>110</v>
      </c>
      <c r="J39" s="113" t="s">
        <v>110</v>
      </c>
      <c r="K39" s="113" t="s">
        <v>110</v>
      </c>
      <c r="L39" s="113" t="s">
        <v>110</v>
      </c>
    </row>
    <row r="40" spans="8:12" ht="15.75">
      <c r="H40" s="114" t="s">
        <v>120</v>
      </c>
      <c r="I40" s="115"/>
      <c r="J40" s="115"/>
      <c r="K40" s="115"/>
      <c r="L40" s="115"/>
    </row>
    <row r="41" spans="8:12" ht="16.5" thickBot="1">
      <c r="H41" s="116" t="s">
        <v>118</v>
      </c>
      <c r="I41" s="118">
        <v>3110</v>
      </c>
      <c r="J41" s="118">
        <f>4112+345</f>
        <v>4457</v>
      </c>
      <c r="K41" s="118">
        <v>-345</v>
      </c>
      <c r="L41" s="117">
        <f>SUM(I41:K41)</f>
        <v>7222</v>
      </c>
    </row>
    <row r="42" spans="8:12" ht="16.5" hidden="1" thickBot="1">
      <c r="H42" s="116" t="s">
        <v>119</v>
      </c>
      <c r="I42" s="118">
        <v>0</v>
      </c>
      <c r="J42" s="118">
        <v>289</v>
      </c>
      <c r="K42" s="118">
        <v>-289</v>
      </c>
      <c r="L42" s="117">
        <f>SUM(I42:K42)</f>
        <v>0</v>
      </c>
    </row>
    <row r="43" spans="8:12" ht="16.5" thickBot="1">
      <c r="H43" s="111"/>
      <c r="I43" s="117"/>
      <c r="J43" s="117"/>
      <c r="K43" s="117"/>
      <c r="L43" s="119">
        <f>SUM(L41:L42)</f>
        <v>7222</v>
      </c>
    </row>
    <row r="44" spans="8:12" ht="16.5" thickTop="1">
      <c r="H44" s="114" t="s">
        <v>121</v>
      </c>
      <c r="I44" s="117"/>
      <c r="J44" s="117"/>
      <c r="K44" s="117"/>
      <c r="L44" s="117"/>
    </row>
    <row r="45" spans="8:14" ht="15.75">
      <c r="H45" s="116" t="s">
        <v>117</v>
      </c>
      <c r="I45" s="117">
        <f>-6860+1488-1-33-782</f>
        <v>-6188</v>
      </c>
      <c r="J45" s="117">
        <f>-4411+406+183</f>
        <v>-3822</v>
      </c>
      <c r="K45" s="117">
        <v>0</v>
      </c>
      <c r="L45" s="117">
        <f>'Conso IS'!H28-'Conso IS'!H23</f>
        <v>-753</v>
      </c>
      <c r="N45" s="126">
        <f>I45+J45-L45</f>
        <v>-9257</v>
      </c>
    </row>
    <row r="46" spans="8:12" ht="15.75">
      <c r="H46" s="116" t="s">
        <v>116</v>
      </c>
      <c r="I46" s="117"/>
      <c r="J46" s="117"/>
      <c r="K46" s="117"/>
      <c r="L46" s="124">
        <f>'Conso IS'!H23</f>
        <v>-14</v>
      </c>
    </row>
    <row r="47" spans="8:12" ht="16.5" hidden="1" thickBot="1">
      <c r="H47" s="116" t="s">
        <v>115</v>
      </c>
      <c r="I47" s="117"/>
      <c r="J47" s="117"/>
      <c r="K47" s="117"/>
      <c r="L47" s="118"/>
    </row>
    <row r="48" spans="8:12" ht="15.75">
      <c r="H48" s="116" t="s">
        <v>112</v>
      </c>
      <c r="I48" s="117"/>
      <c r="J48" s="117"/>
      <c r="K48" s="117"/>
      <c r="L48" s="117">
        <f>SUM(L45:L47)</f>
        <v>-767</v>
      </c>
    </row>
    <row r="49" spans="8:12" ht="16.5" thickBot="1">
      <c r="H49" s="116" t="s">
        <v>114</v>
      </c>
      <c r="I49" s="117"/>
      <c r="J49" s="117"/>
      <c r="K49" s="117"/>
      <c r="L49" s="117">
        <v>0</v>
      </c>
    </row>
    <row r="50" spans="8:12" ht="16.5" thickBot="1">
      <c r="H50" s="116" t="s">
        <v>113</v>
      </c>
      <c r="I50" s="117"/>
      <c r="J50" s="117"/>
      <c r="K50" s="117"/>
      <c r="L50" s="119">
        <f>SUM(L48:L49)</f>
        <v>-767</v>
      </c>
    </row>
    <row r="51" spans="8:12" ht="15.75" thickTop="1">
      <c r="H51" s="120"/>
      <c r="I51" s="121"/>
      <c r="J51" s="121"/>
      <c r="K51" s="121"/>
      <c r="L51" s="121"/>
    </row>
    <row r="53" ht="14.25">
      <c r="H53" s="109" t="s">
        <v>135</v>
      </c>
    </row>
    <row r="55" spans="8:12" ht="15.75">
      <c r="H55" s="94"/>
      <c r="I55" s="95" t="s">
        <v>106</v>
      </c>
      <c r="J55" s="95" t="s">
        <v>107</v>
      </c>
      <c r="K55" s="95" t="s">
        <v>108</v>
      </c>
      <c r="L55" s="95" t="s">
        <v>109</v>
      </c>
    </row>
    <row r="56" spans="8:12" ht="16.5" thickBot="1">
      <c r="H56" s="94"/>
      <c r="I56" s="96" t="s">
        <v>110</v>
      </c>
      <c r="J56" s="96" t="s">
        <v>110</v>
      </c>
      <c r="K56" s="96" t="s">
        <v>110</v>
      </c>
      <c r="L56" s="96" t="s">
        <v>110</v>
      </c>
    </row>
    <row r="57" spans="8:12" ht="15.75">
      <c r="H57" s="97" t="s">
        <v>120</v>
      </c>
      <c r="I57" s="98"/>
      <c r="J57" s="98"/>
      <c r="K57" s="98"/>
      <c r="L57" s="98"/>
    </row>
    <row r="58" spans="8:12" ht="16.5" thickBot="1">
      <c r="H58" s="99" t="s">
        <v>118</v>
      </c>
      <c r="I58" s="102">
        <v>764</v>
      </c>
      <c r="J58" s="102">
        <v>5096</v>
      </c>
      <c r="K58" s="102">
        <v>-429</v>
      </c>
      <c r="L58" s="101">
        <f>SUM(I58:K58)</f>
        <v>5431</v>
      </c>
    </row>
    <row r="59" spans="8:12" ht="16.5" hidden="1" thickBot="1">
      <c r="H59" s="99" t="s">
        <v>119</v>
      </c>
      <c r="I59" s="102">
        <v>0</v>
      </c>
      <c r="J59" s="102" t="s">
        <v>111</v>
      </c>
      <c r="K59" s="102">
        <v>0</v>
      </c>
      <c r="L59" s="101">
        <f>SUM(I59:K59)</f>
        <v>0</v>
      </c>
    </row>
    <row r="60" spans="8:12" ht="16.5" thickBot="1">
      <c r="H60" s="94"/>
      <c r="I60" s="101"/>
      <c r="J60" s="101"/>
      <c r="K60" s="101"/>
      <c r="L60" s="103">
        <f>SUM(L58:L59)</f>
        <v>5431</v>
      </c>
    </row>
    <row r="61" spans="8:12" ht="16.5" thickTop="1">
      <c r="H61" s="97" t="s">
        <v>121</v>
      </c>
      <c r="I61" s="101"/>
      <c r="J61" s="101"/>
      <c r="K61" s="101"/>
      <c r="L61" s="101"/>
    </row>
    <row r="62" spans="8:12" ht="15.75">
      <c r="H62" s="99" t="s">
        <v>117</v>
      </c>
      <c r="I62" s="101">
        <v>-42220</v>
      </c>
      <c r="J62" s="101">
        <v>4781</v>
      </c>
      <c r="K62" s="101">
        <f>183-1</f>
        <v>182</v>
      </c>
      <c r="L62" s="101">
        <f>SUM(I62:K62)</f>
        <v>-37257</v>
      </c>
    </row>
    <row r="63" spans="8:12" ht="15.75">
      <c r="H63" s="99" t="s">
        <v>116</v>
      </c>
      <c r="I63" s="101"/>
      <c r="J63" s="101"/>
      <c r="K63" s="101"/>
      <c r="L63" s="123">
        <v>-85</v>
      </c>
    </row>
    <row r="64" spans="8:12" ht="16.5" hidden="1" thickBot="1">
      <c r="H64" s="99"/>
      <c r="I64" s="101"/>
      <c r="J64" s="101"/>
      <c r="K64" s="101"/>
      <c r="L64" s="102"/>
    </row>
    <row r="65" spans="8:12" ht="15.75">
      <c r="H65" s="99" t="s">
        <v>112</v>
      </c>
      <c r="I65" s="101"/>
      <c r="J65" s="101"/>
      <c r="K65" s="101"/>
      <c r="L65" s="101">
        <f>SUM(L62:L64)</f>
        <v>-37342</v>
      </c>
    </row>
    <row r="66" spans="8:12" ht="16.5" thickBot="1">
      <c r="H66" s="99" t="s">
        <v>114</v>
      </c>
      <c r="I66" s="101"/>
      <c r="J66" s="101"/>
      <c r="K66" s="101"/>
      <c r="L66" s="101">
        <v>-3</v>
      </c>
    </row>
    <row r="67" spans="8:12" ht="16.5" thickBot="1">
      <c r="H67" s="99" t="s">
        <v>113</v>
      </c>
      <c r="I67" s="101"/>
      <c r="J67" s="101"/>
      <c r="K67" s="101"/>
      <c r="L67" s="103">
        <f>SUM(L65:L66)</f>
        <v>-37345</v>
      </c>
    </row>
    <row r="68" spans="8:12" ht="15.75" thickTop="1">
      <c r="H68" s="100"/>
      <c r="I68" s="104"/>
      <c r="J68" s="104"/>
      <c r="K68" s="104"/>
      <c r="L68" s="10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4:D28"/>
  <sheetViews>
    <sheetView workbookViewId="0" topLeftCell="A1">
      <selection activeCell="B28" sqref="B28"/>
    </sheetView>
  </sheetViews>
  <sheetFormatPr defaultColWidth="9.00390625" defaultRowHeight="14.25"/>
  <cols>
    <col min="1" max="1" width="9.00390625" style="127" customWidth="1"/>
    <col min="2" max="2" width="33.625" style="127" customWidth="1"/>
    <col min="3" max="3" width="9.00390625" style="128" customWidth="1"/>
    <col min="4" max="4" width="10.125" style="130" bestFit="1" customWidth="1"/>
    <col min="5" max="10" width="9.00390625" style="128" customWidth="1"/>
    <col min="11" max="16384" width="9.00390625" style="127" customWidth="1"/>
  </cols>
  <sheetData>
    <row r="4" ht="15.75">
      <c r="D4" s="135" t="s">
        <v>152</v>
      </c>
    </row>
    <row r="5" ht="15.75">
      <c r="D5" s="135" t="s">
        <v>2</v>
      </c>
    </row>
    <row r="6" spans="2:4" ht="15.75">
      <c r="B6" s="127" t="s">
        <v>142</v>
      </c>
      <c r="D6" s="131"/>
    </row>
    <row r="7" spans="2:4" ht="15.75">
      <c r="B7" s="127" t="s">
        <v>4</v>
      </c>
      <c r="D7" s="130">
        <f>'Conso BS'!F41</f>
        <v>13415</v>
      </c>
    </row>
    <row r="8" spans="2:4" ht="15.75">
      <c r="B8" s="127" t="s">
        <v>66</v>
      </c>
      <c r="D8" s="130">
        <f>'Conso BS'!F43</f>
        <v>0</v>
      </c>
    </row>
    <row r="10" spans="2:4" ht="16.5" thickBot="1">
      <c r="B10" s="127" t="s">
        <v>148</v>
      </c>
      <c r="D10" s="132">
        <f>SUM(D7:D9)</f>
        <v>13415</v>
      </c>
    </row>
    <row r="12" spans="2:4" ht="15.75">
      <c r="B12" s="127" t="s">
        <v>147</v>
      </c>
      <c r="D12" s="130">
        <v>-817</v>
      </c>
    </row>
    <row r="14" spans="2:4" ht="16.5" thickBot="1">
      <c r="B14" s="127" t="s">
        <v>148</v>
      </c>
      <c r="D14" s="132">
        <f>SUM(D10:D13)</f>
        <v>12598</v>
      </c>
    </row>
    <row r="16" ht="20.25">
      <c r="B16" s="134" t="s">
        <v>149</v>
      </c>
    </row>
    <row r="18" ht="16.5" thickBot="1">
      <c r="B18" s="127" t="s">
        <v>143</v>
      </c>
    </row>
    <row r="19" spans="2:4" ht="16.5" thickBot="1">
      <c r="B19" s="127" t="s">
        <v>146</v>
      </c>
      <c r="D19" s="133">
        <f>D7*50%</f>
        <v>6707.5</v>
      </c>
    </row>
    <row r="22" ht="16.5" thickBot="1">
      <c r="B22" s="127" t="s">
        <v>144</v>
      </c>
    </row>
    <row r="23" spans="2:4" ht="16.5" thickBot="1">
      <c r="B23" s="127" t="s">
        <v>145</v>
      </c>
      <c r="D23" s="133">
        <f>D7*25%</f>
        <v>3353.75</v>
      </c>
    </row>
    <row r="26" ht="15.75">
      <c r="B26" s="129" t="s">
        <v>151</v>
      </c>
    </row>
    <row r="27" ht="15.75">
      <c r="B27" s="127" t="s">
        <v>150</v>
      </c>
    </row>
    <row r="28" ht="15.75">
      <c r="B28" s="127" t="s">
        <v>153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R68"/>
  <sheetViews>
    <sheetView showGridLines="0" showZeros="0" tabSelected="1" view="pageBreakPreview" zoomScaleSheetLayoutView="10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A3" sqref="A3"/>
    </sheetView>
  </sheetViews>
  <sheetFormatPr defaultColWidth="9.00390625" defaultRowHeight="14.25"/>
  <cols>
    <col min="1" max="1" width="31.375" style="1" customWidth="1"/>
    <col min="2" max="2" width="3.125" style="1" customWidth="1"/>
    <col min="3" max="3" width="4.00390625" style="1" customWidth="1"/>
    <col min="4" max="4" width="10.00390625" style="27" customWidth="1"/>
    <col min="5" max="5" width="2.375" style="27" customWidth="1"/>
    <col min="6" max="6" width="12.75390625" style="27" customWidth="1"/>
    <col min="7" max="7" width="6.625" style="27" customWidth="1"/>
    <col min="8" max="8" width="10.25390625" style="57" customWidth="1"/>
    <col min="9" max="9" width="2.50390625" style="57" customWidth="1"/>
    <col min="10" max="10" width="13.75390625" style="57" customWidth="1"/>
    <col min="11" max="11" width="10.375" style="1" customWidth="1"/>
    <col min="12" max="16384" width="9.00390625" style="1" customWidth="1"/>
  </cols>
  <sheetData>
    <row r="1" spans="1:7" ht="15.75">
      <c r="A1" s="19" t="s">
        <v>27</v>
      </c>
      <c r="B1" s="34"/>
      <c r="C1" s="34"/>
      <c r="D1" s="56"/>
      <c r="E1" s="56"/>
      <c r="F1" s="33"/>
      <c r="G1" s="33"/>
    </row>
    <row r="2" spans="1:7" ht="12.75" customHeight="1">
      <c r="A2" s="19" t="s">
        <v>10</v>
      </c>
      <c r="B2" s="34"/>
      <c r="C2" s="34"/>
      <c r="D2" s="56"/>
      <c r="E2" s="56"/>
      <c r="F2" s="33"/>
      <c r="G2" s="33"/>
    </row>
    <row r="3" spans="1:7" ht="12" customHeight="1">
      <c r="A3" s="19"/>
      <c r="B3" s="34"/>
      <c r="C3" s="34"/>
      <c r="D3" s="56"/>
      <c r="E3" s="56"/>
      <c r="F3" s="33"/>
      <c r="G3" s="33"/>
    </row>
    <row r="4" spans="2:7" ht="12" customHeight="1">
      <c r="B4" s="34"/>
      <c r="C4" s="34"/>
      <c r="D4" s="56"/>
      <c r="E4" s="56"/>
      <c r="F4" s="33"/>
      <c r="G4" s="33"/>
    </row>
    <row r="5" spans="1:7" ht="12" customHeight="1">
      <c r="A5" s="19" t="s">
        <v>169</v>
      </c>
      <c r="B5" s="34"/>
      <c r="C5" s="34"/>
      <c r="D5" s="56"/>
      <c r="E5" s="56"/>
      <c r="F5" s="33"/>
      <c r="G5" s="33"/>
    </row>
    <row r="6" spans="1:7" ht="12" customHeight="1">
      <c r="A6" s="19"/>
      <c r="B6" s="34"/>
      <c r="C6" s="34"/>
      <c r="D6" s="56"/>
      <c r="E6" s="56"/>
      <c r="F6" s="33"/>
      <c r="G6" s="33"/>
    </row>
    <row r="7" spans="1:7" ht="12" customHeight="1">
      <c r="A7" s="19"/>
      <c r="B7" s="34"/>
      <c r="C7" s="34"/>
      <c r="D7" s="56"/>
      <c r="E7" s="56"/>
      <c r="F7" s="33"/>
      <c r="G7" s="33"/>
    </row>
    <row r="8" spans="4:10" ht="12.75" customHeight="1">
      <c r="D8" s="143" t="s">
        <v>37</v>
      </c>
      <c r="E8" s="144"/>
      <c r="F8" s="144"/>
      <c r="H8" s="143" t="s">
        <v>14</v>
      </c>
      <c r="I8" s="144"/>
      <c r="J8" s="144"/>
    </row>
    <row r="9" spans="4:11" ht="3.75" customHeight="1">
      <c r="D9" s="144"/>
      <c r="E9" s="144"/>
      <c r="F9" s="144"/>
      <c r="G9" s="58"/>
      <c r="H9" s="144"/>
      <c r="I9" s="144"/>
      <c r="J9" s="144"/>
      <c r="K9" s="35"/>
    </row>
    <row r="10" spans="4:18" ht="38.25" customHeight="1">
      <c r="D10" s="59" t="s">
        <v>70</v>
      </c>
      <c r="E10" s="60"/>
      <c r="F10" s="59" t="s">
        <v>52</v>
      </c>
      <c r="G10" s="32"/>
      <c r="H10" s="59" t="s">
        <v>131</v>
      </c>
      <c r="I10" s="60"/>
      <c r="J10" s="59" t="s">
        <v>53</v>
      </c>
      <c r="K10" s="36"/>
      <c r="N10" s="1" t="s">
        <v>101</v>
      </c>
      <c r="O10" s="1" t="s">
        <v>125</v>
      </c>
      <c r="P10" s="1" t="s">
        <v>126</v>
      </c>
      <c r="Q10" s="1" t="s">
        <v>127</v>
      </c>
      <c r="R10" s="1" t="s">
        <v>1</v>
      </c>
    </row>
    <row r="11" spans="4:11" ht="12.75">
      <c r="D11" s="61" t="s">
        <v>154</v>
      </c>
      <c r="E11" s="62"/>
      <c r="F11" s="61" t="s">
        <v>155</v>
      </c>
      <c r="G11" s="31"/>
      <c r="H11" s="61" t="str">
        <f>D11</f>
        <v>31/3/2010</v>
      </c>
      <c r="I11" s="62"/>
      <c r="J11" s="61" t="str">
        <f>F11</f>
        <v>31/3/2009</v>
      </c>
      <c r="K11" s="37"/>
    </row>
    <row r="12" spans="4:11" ht="12.75">
      <c r="D12" s="32" t="s">
        <v>2</v>
      </c>
      <c r="E12" s="32"/>
      <c r="F12" s="32" t="s">
        <v>2</v>
      </c>
      <c r="G12" s="32"/>
      <c r="H12" s="32" t="s">
        <v>2</v>
      </c>
      <c r="I12" s="32"/>
      <c r="J12" s="32" t="s">
        <v>2</v>
      </c>
      <c r="K12" s="13"/>
    </row>
    <row r="13" spans="4:9" ht="12.75">
      <c r="D13" s="32"/>
      <c r="E13" s="32"/>
      <c r="F13" s="57"/>
      <c r="G13" s="57"/>
      <c r="H13" s="32"/>
      <c r="I13" s="32"/>
    </row>
    <row r="14" spans="1:18" ht="14.25" customHeight="1">
      <c r="A14" s="1" t="s">
        <v>11</v>
      </c>
      <c r="D14" s="42">
        <v>1297</v>
      </c>
      <c r="E14" s="42"/>
      <c r="F14" s="42">
        <v>3711</v>
      </c>
      <c r="G14" s="43"/>
      <c r="H14" s="42">
        <v>1297</v>
      </c>
      <c r="I14" s="42"/>
      <c r="J14" s="42">
        <v>3711</v>
      </c>
      <c r="K14" s="3"/>
      <c r="L14" s="8"/>
      <c r="M14" s="8"/>
      <c r="N14" s="42">
        <v>3711</v>
      </c>
      <c r="O14" s="42">
        <v>1514</v>
      </c>
      <c r="P14" s="42">
        <v>859</v>
      </c>
      <c r="R14" s="108">
        <f>SUM(N14:Q14)</f>
        <v>6084</v>
      </c>
    </row>
    <row r="15" spans="4:18" ht="12.75">
      <c r="D15" s="63"/>
      <c r="E15" s="42"/>
      <c r="F15" s="42"/>
      <c r="G15" s="43"/>
      <c r="H15" s="42"/>
      <c r="I15" s="42"/>
      <c r="J15" s="42"/>
      <c r="K15" s="3"/>
      <c r="L15" s="7"/>
      <c r="M15" s="7"/>
      <c r="N15" s="63"/>
      <c r="O15" s="63"/>
      <c r="P15" s="63"/>
      <c r="R15" s="108">
        <f aca="true" t="shared" si="0" ref="R15:R47">SUM(N15:Q15)</f>
        <v>0</v>
      </c>
    </row>
    <row r="16" spans="1:18" ht="12.75">
      <c r="A16" s="1" t="s">
        <v>34</v>
      </c>
      <c r="D16" s="42">
        <v>-840</v>
      </c>
      <c r="E16" s="42"/>
      <c r="F16" s="42">
        <v>-2659</v>
      </c>
      <c r="G16" s="43"/>
      <c r="H16" s="42">
        <v>-840</v>
      </c>
      <c r="I16" s="42"/>
      <c r="J16" s="42">
        <v>-2659</v>
      </c>
      <c r="K16" s="3"/>
      <c r="L16" s="7"/>
      <c r="M16" s="8"/>
      <c r="N16" s="42">
        <v>-2659</v>
      </c>
      <c r="O16" s="42">
        <v>-688</v>
      </c>
      <c r="P16" s="42">
        <v>-642</v>
      </c>
      <c r="R16" s="108">
        <f t="shared" si="0"/>
        <v>-3989</v>
      </c>
    </row>
    <row r="17" spans="4:18" ht="12.75">
      <c r="D17" s="64"/>
      <c r="E17" s="43"/>
      <c r="F17" s="64"/>
      <c r="G17" s="43"/>
      <c r="H17" s="64"/>
      <c r="I17" s="43"/>
      <c r="J17" s="64"/>
      <c r="K17" s="2"/>
      <c r="L17" s="7"/>
      <c r="M17" s="8"/>
      <c r="N17" s="64"/>
      <c r="O17" s="64"/>
      <c r="P17" s="64"/>
      <c r="R17" s="108">
        <f t="shared" si="0"/>
        <v>0</v>
      </c>
    </row>
    <row r="18" spans="4:18" ht="12.75">
      <c r="D18" s="42"/>
      <c r="E18" s="42"/>
      <c r="F18" s="42"/>
      <c r="G18" s="43"/>
      <c r="H18" s="42"/>
      <c r="I18" s="42"/>
      <c r="J18" s="42"/>
      <c r="K18" s="8"/>
      <c r="L18" s="7"/>
      <c r="M18" s="7"/>
      <c r="N18" s="42"/>
      <c r="O18" s="42"/>
      <c r="P18" s="42"/>
      <c r="R18" s="108">
        <f t="shared" si="0"/>
        <v>0</v>
      </c>
    </row>
    <row r="19" spans="1:18" ht="12.75">
      <c r="A19" s="1" t="s">
        <v>93</v>
      </c>
      <c r="C19" s="86"/>
      <c r="D19" s="42">
        <f>SUM(D14:D17)</f>
        <v>457</v>
      </c>
      <c r="E19" s="42"/>
      <c r="F19" s="42">
        <f>SUM(F14:F17)</f>
        <v>1052</v>
      </c>
      <c r="G19" s="43"/>
      <c r="H19" s="42">
        <f>SUM(H14:H17)</f>
        <v>457</v>
      </c>
      <c r="I19" s="42"/>
      <c r="J19" s="42">
        <f>SUM(J14:J17)</f>
        <v>1052</v>
      </c>
      <c r="K19" s="38"/>
      <c r="L19" s="7"/>
      <c r="M19" s="7"/>
      <c r="N19" s="42">
        <f>SUM(N14:N17)</f>
        <v>1052</v>
      </c>
      <c r="O19" s="42">
        <f>SUM(O14:O17)</f>
        <v>826</v>
      </c>
      <c r="P19" s="42">
        <f>SUM(P14:P17)</f>
        <v>217</v>
      </c>
      <c r="R19" s="108">
        <f t="shared" si="0"/>
        <v>2095</v>
      </c>
    </row>
    <row r="20" spans="4:18" ht="14.25" customHeight="1">
      <c r="D20" s="42"/>
      <c r="E20" s="42"/>
      <c r="F20" s="42"/>
      <c r="G20" s="43"/>
      <c r="H20" s="42"/>
      <c r="I20" s="42"/>
      <c r="J20" s="42"/>
      <c r="K20" s="8"/>
      <c r="L20" s="7"/>
      <c r="M20" s="7"/>
      <c r="N20" s="42"/>
      <c r="O20" s="42"/>
      <c r="P20" s="42"/>
      <c r="R20" s="108">
        <f t="shared" si="0"/>
        <v>0</v>
      </c>
    </row>
    <row r="21" spans="1:18" ht="12.75">
      <c r="A21" s="1" t="s">
        <v>15</v>
      </c>
      <c r="D21" s="43">
        <v>101</v>
      </c>
      <c r="E21" s="43"/>
      <c r="F21" s="43">
        <v>2</v>
      </c>
      <c r="G21" s="43"/>
      <c r="H21" s="42">
        <v>101</v>
      </c>
      <c r="I21" s="43"/>
      <c r="J21" s="43">
        <v>2</v>
      </c>
      <c r="K21" s="7"/>
      <c r="L21" s="7"/>
      <c r="M21" s="8"/>
      <c r="N21" s="43">
        <v>-1774</v>
      </c>
      <c r="O21" s="43">
        <f>-1904+214</f>
        <v>-1690</v>
      </c>
      <c r="P21" s="43">
        <f>-1439-1</f>
        <v>-1440</v>
      </c>
      <c r="R21" s="108">
        <f t="shared" si="0"/>
        <v>-4904</v>
      </c>
    </row>
    <row r="22" spans="4:18" ht="12.75">
      <c r="D22" s="43"/>
      <c r="E22" s="43"/>
      <c r="F22" s="43"/>
      <c r="G22" s="43"/>
      <c r="H22" s="43"/>
      <c r="I22" s="43"/>
      <c r="J22" s="43"/>
      <c r="K22" s="7"/>
      <c r="L22" s="7"/>
      <c r="M22" s="8"/>
      <c r="N22" s="43"/>
      <c r="O22" s="43"/>
      <c r="P22" s="43"/>
      <c r="R22" s="108">
        <f t="shared" si="0"/>
        <v>0</v>
      </c>
    </row>
    <row r="23" spans="1:18" ht="12.75">
      <c r="A23" s="1" t="s">
        <v>16</v>
      </c>
      <c r="D23" s="43">
        <v>-14</v>
      </c>
      <c r="E23" s="43"/>
      <c r="F23" s="43">
        <v>-30</v>
      </c>
      <c r="G23" s="43"/>
      <c r="H23" s="42">
        <v>-14</v>
      </c>
      <c r="I23" s="43"/>
      <c r="J23" s="43">
        <v>-30</v>
      </c>
      <c r="K23" s="7"/>
      <c r="L23" s="18"/>
      <c r="M23" s="18"/>
      <c r="N23" s="43">
        <v>-30</v>
      </c>
      <c r="O23" s="43">
        <v>-408</v>
      </c>
      <c r="P23" s="43">
        <v>-20</v>
      </c>
      <c r="R23" s="108">
        <f t="shared" si="0"/>
        <v>-458</v>
      </c>
    </row>
    <row r="24" spans="4:18" ht="12.75">
      <c r="D24" s="43"/>
      <c r="E24" s="43"/>
      <c r="F24" s="43"/>
      <c r="G24" s="43"/>
      <c r="H24" s="43"/>
      <c r="I24" s="43"/>
      <c r="J24" s="43"/>
      <c r="K24" s="7"/>
      <c r="L24" s="18"/>
      <c r="M24" s="18"/>
      <c r="N24" s="43"/>
      <c r="O24" s="43"/>
      <c r="P24" s="43"/>
      <c r="R24" s="108">
        <f t="shared" si="0"/>
        <v>0</v>
      </c>
    </row>
    <row r="25" spans="1:18" ht="12.75">
      <c r="A25" s="1" t="s">
        <v>163</v>
      </c>
      <c r="D25" s="43">
        <v>-1311</v>
      </c>
      <c r="E25" s="43"/>
      <c r="F25" s="43">
        <v>-1774</v>
      </c>
      <c r="G25" s="43"/>
      <c r="H25" s="42">
        <v>-1311</v>
      </c>
      <c r="I25" s="43"/>
      <c r="J25" s="43">
        <v>-1774</v>
      </c>
      <c r="K25" s="2"/>
      <c r="L25" s="7"/>
      <c r="M25" s="8"/>
      <c r="N25" s="43">
        <v>2</v>
      </c>
      <c r="O25" s="43">
        <f>426-214</f>
        <v>212</v>
      </c>
      <c r="P25" s="43">
        <v>66</v>
      </c>
      <c r="R25" s="108">
        <f t="shared" si="0"/>
        <v>280</v>
      </c>
    </row>
    <row r="26" spans="4:18" ht="12.75">
      <c r="D26" s="64"/>
      <c r="E26" s="43"/>
      <c r="F26" s="64"/>
      <c r="G26" s="43"/>
      <c r="H26" s="64"/>
      <c r="I26" s="43"/>
      <c r="J26" s="64"/>
      <c r="K26" s="7"/>
      <c r="L26" s="18"/>
      <c r="M26" s="8"/>
      <c r="N26" s="64"/>
      <c r="O26" s="64"/>
      <c r="P26" s="64"/>
      <c r="R26" s="108">
        <f t="shared" si="0"/>
        <v>0</v>
      </c>
    </row>
    <row r="27" spans="4:18" ht="12.75">
      <c r="D27" s="43"/>
      <c r="E27" s="43"/>
      <c r="F27" s="43"/>
      <c r="G27" s="43"/>
      <c r="H27" s="43"/>
      <c r="I27" s="43"/>
      <c r="J27" s="43"/>
      <c r="K27" s="7"/>
      <c r="N27" s="43"/>
      <c r="O27" s="43"/>
      <c r="P27" s="43"/>
      <c r="R27" s="108">
        <f t="shared" si="0"/>
        <v>0</v>
      </c>
    </row>
    <row r="28" spans="1:18" ht="12.75">
      <c r="A28" s="1" t="s">
        <v>102</v>
      </c>
      <c r="D28" s="42">
        <f>SUM(D18:D26)</f>
        <v>-767</v>
      </c>
      <c r="E28" s="42"/>
      <c r="F28" s="42">
        <f>SUM(F18:F26)</f>
        <v>-750</v>
      </c>
      <c r="G28" s="43"/>
      <c r="H28" s="42">
        <f>SUM(H18:H26)</f>
        <v>-767</v>
      </c>
      <c r="I28" s="42"/>
      <c r="J28" s="42">
        <f>SUM(J18:J26)</f>
        <v>-750</v>
      </c>
      <c r="K28" s="38"/>
      <c r="N28" s="42">
        <f>SUM(N18:N26)</f>
        <v>-750</v>
      </c>
      <c r="O28" s="42">
        <f>SUM(O18:O26)</f>
        <v>-1060</v>
      </c>
      <c r="P28" s="42">
        <f>SUM(P18:P26)</f>
        <v>-1177</v>
      </c>
      <c r="R28" s="108">
        <f t="shared" si="0"/>
        <v>-2987</v>
      </c>
    </row>
    <row r="29" spans="4:18" ht="12.75">
      <c r="D29" s="42"/>
      <c r="E29" s="42"/>
      <c r="F29" s="42"/>
      <c r="G29" s="43"/>
      <c r="H29" s="42"/>
      <c r="I29" s="42"/>
      <c r="J29" s="42"/>
      <c r="K29" s="38"/>
      <c r="N29" s="42"/>
      <c r="O29" s="42"/>
      <c r="P29" s="42"/>
      <c r="R29" s="108">
        <f t="shared" si="0"/>
        <v>0</v>
      </c>
    </row>
    <row r="30" spans="1:18" ht="12.75">
      <c r="A30" s="1" t="s">
        <v>92</v>
      </c>
      <c r="D30" s="42">
        <v>0</v>
      </c>
      <c r="E30" s="42"/>
      <c r="F30" s="42">
        <v>0</v>
      </c>
      <c r="G30" s="43"/>
      <c r="H30" s="42">
        <f>R30+D30</f>
        <v>0</v>
      </c>
      <c r="I30" s="42"/>
      <c r="J30" s="42">
        <v>0</v>
      </c>
      <c r="K30" s="38"/>
      <c r="N30" s="42">
        <v>0</v>
      </c>
      <c r="O30" s="42">
        <v>0</v>
      </c>
      <c r="P30" s="42">
        <v>0</v>
      </c>
      <c r="R30" s="108">
        <f t="shared" si="0"/>
        <v>0</v>
      </c>
    </row>
    <row r="31" spans="4:18" ht="12.75">
      <c r="D31" s="64"/>
      <c r="E31" s="42"/>
      <c r="F31" s="64"/>
      <c r="G31" s="43"/>
      <c r="H31" s="64"/>
      <c r="I31" s="42"/>
      <c r="J31" s="64"/>
      <c r="K31" s="38"/>
      <c r="N31" s="64"/>
      <c r="O31" s="64"/>
      <c r="P31" s="64"/>
      <c r="R31" s="108">
        <f t="shared" si="0"/>
        <v>0</v>
      </c>
    </row>
    <row r="32" spans="4:18" ht="12.75">
      <c r="D32" s="42"/>
      <c r="E32" s="42"/>
      <c r="F32" s="42"/>
      <c r="G32" s="43"/>
      <c r="H32" s="42"/>
      <c r="I32" s="42"/>
      <c r="J32" s="42"/>
      <c r="K32" s="38"/>
      <c r="N32" s="42"/>
      <c r="O32" s="42"/>
      <c r="P32" s="42"/>
      <c r="R32" s="108">
        <f t="shared" si="0"/>
        <v>0</v>
      </c>
    </row>
    <row r="33" spans="1:18" ht="12.75">
      <c r="A33" s="1" t="s">
        <v>103</v>
      </c>
      <c r="D33" s="42">
        <f>SUM(D27:D31)</f>
        <v>-767</v>
      </c>
      <c r="E33" s="42"/>
      <c r="F33" s="42">
        <f>SUM(F27:F31)</f>
        <v>-750</v>
      </c>
      <c r="G33" s="43"/>
      <c r="H33" s="42">
        <f>SUM(H27:H31)</f>
        <v>-767</v>
      </c>
      <c r="I33" s="42"/>
      <c r="J33" s="42">
        <f>SUM(J27:J31)</f>
        <v>-750</v>
      </c>
      <c r="K33" s="38"/>
      <c r="N33" s="42">
        <f>SUM(N27:N31)</f>
        <v>-750</v>
      </c>
      <c r="O33" s="42">
        <f>SUM(O27:O31)</f>
        <v>-1060</v>
      </c>
      <c r="P33" s="42">
        <f>SUM(P27:P31)</f>
        <v>-1177</v>
      </c>
      <c r="R33" s="108">
        <f t="shared" si="0"/>
        <v>-2987</v>
      </c>
    </row>
    <row r="34" spans="4:18" ht="12.75">
      <c r="D34" s="42"/>
      <c r="E34" s="42"/>
      <c r="F34" s="42"/>
      <c r="G34" s="43"/>
      <c r="H34" s="42"/>
      <c r="I34" s="42"/>
      <c r="J34" s="42"/>
      <c r="K34" s="38"/>
      <c r="N34" s="42"/>
      <c r="O34" s="42"/>
      <c r="P34" s="42"/>
      <c r="R34" s="108"/>
    </row>
    <row r="35" spans="1:18" ht="12.75">
      <c r="A35" s="1" t="s">
        <v>170</v>
      </c>
      <c r="D35" s="42">
        <v>0</v>
      </c>
      <c r="E35" s="42"/>
      <c r="F35" s="42">
        <v>0</v>
      </c>
      <c r="G35" s="42"/>
      <c r="H35" s="42">
        <v>0</v>
      </c>
      <c r="I35" s="42"/>
      <c r="J35" s="42">
        <v>0</v>
      </c>
      <c r="K35" s="38"/>
      <c r="N35" s="42"/>
      <c r="O35" s="42"/>
      <c r="P35" s="42"/>
      <c r="R35" s="108"/>
    </row>
    <row r="36" spans="4:18" ht="12.75">
      <c r="D36" s="64"/>
      <c r="E36" s="42"/>
      <c r="F36" s="64"/>
      <c r="G36" s="43"/>
      <c r="H36" s="64"/>
      <c r="I36" s="42"/>
      <c r="J36" s="64"/>
      <c r="K36" s="38"/>
      <c r="N36" s="42"/>
      <c r="O36" s="42"/>
      <c r="P36" s="42"/>
      <c r="R36" s="108"/>
    </row>
    <row r="37" spans="4:18" ht="12.75">
      <c r="D37" s="42"/>
      <c r="E37" s="42"/>
      <c r="F37" s="42"/>
      <c r="G37" s="43"/>
      <c r="H37" s="42"/>
      <c r="I37" s="42"/>
      <c r="J37" s="42"/>
      <c r="K37" s="38"/>
      <c r="N37" s="42"/>
      <c r="O37" s="42"/>
      <c r="P37" s="42"/>
      <c r="R37" s="108"/>
    </row>
    <row r="38" spans="1:18" ht="12.75">
      <c r="A38" s="1" t="s">
        <v>171</v>
      </c>
      <c r="D38" s="42">
        <f>SUM(D33:D37)</f>
        <v>-767</v>
      </c>
      <c r="E38" s="42"/>
      <c r="F38" s="42">
        <f>SUM(F33:F37)</f>
        <v>-750</v>
      </c>
      <c r="G38" s="42"/>
      <c r="H38" s="42">
        <f>SUM(H33:H37)</f>
        <v>-767</v>
      </c>
      <c r="I38" s="42"/>
      <c r="J38" s="42">
        <f>SUM(J33:J37)</f>
        <v>-750</v>
      </c>
      <c r="K38" s="38"/>
      <c r="N38" s="42"/>
      <c r="O38" s="42"/>
      <c r="P38" s="42"/>
      <c r="R38" s="108"/>
    </row>
    <row r="39" spans="4:18" ht="13.5" thickBot="1">
      <c r="D39" s="65"/>
      <c r="E39" s="42"/>
      <c r="F39" s="65"/>
      <c r="G39" s="66"/>
      <c r="H39" s="65"/>
      <c r="I39" s="42"/>
      <c r="J39" s="65"/>
      <c r="N39" s="65"/>
      <c r="O39" s="65"/>
      <c r="P39" s="65"/>
      <c r="R39" s="108">
        <f t="shared" si="0"/>
        <v>0</v>
      </c>
    </row>
    <row r="40" spans="4:18" ht="13.5" thickTop="1">
      <c r="D40" s="43"/>
      <c r="E40" s="42"/>
      <c r="F40" s="43"/>
      <c r="G40" s="66"/>
      <c r="H40" s="43"/>
      <c r="I40" s="42"/>
      <c r="J40" s="43"/>
      <c r="N40" s="43"/>
      <c r="O40" s="43"/>
      <c r="P40" s="43"/>
      <c r="R40" s="108">
        <f t="shared" si="0"/>
        <v>0</v>
      </c>
    </row>
    <row r="41" spans="4:18" ht="12.75">
      <c r="D41" s="43"/>
      <c r="E41" s="42"/>
      <c r="F41" s="43"/>
      <c r="G41" s="66"/>
      <c r="H41" s="43"/>
      <c r="I41" s="42"/>
      <c r="J41" s="43"/>
      <c r="N41" s="43"/>
      <c r="O41" s="43"/>
      <c r="P41" s="43"/>
      <c r="R41" s="108">
        <f t="shared" si="0"/>
        <v>0</v>
      </c>
    </row>
    <row r="42" spans="1:18" ht="12.75">
      <c r="A42" s="1" t="s">
        <v>42</v>
      </c>
      <c r="D42" s="42"/>
      <c r="E42" s="63"/>
      <c r="F42" s="42"/>
      <c r="G42" s="63"/>
      <c r="H42" s="42"/>
      <c r="I42" s="63"/>
      <c r="J42" s="42"/>
      <c r="K42" s="4"/>
      <c r="N42" s="42"/>
      <c r="O42" s="42"/>
      <c r="P42" s="42"/>
      <c r="R42" s="108">
        <f t="shared" si="0"/>
        <v>0</v>
      </c>
    </row>
    <row r="43" spans="4:18" ht="12.75">
      <c r="D43" s="42"/>
      <c r="E43" s="63"/>
      <c r="F43" s="42"/>
      <c r="G43" s="63"/>
      <c r="H43" s="42"/>
      <c r="I43" s="63"/>
      <c r="J43" s="42"/>
      <c r="K43" s="4"/>
      <c r="N43" s="42"/>
      <c r="O43" s="42"/>
      <c r="P43" s="42"/>
      <c r="R43" s="108">
        <f t="shared" si="0"/>
        <v>0</v>
      </c>
    </row>
    <row r="44" spans="1:18" ht="12.75">
      <c r="A44" s="1" t="s">
        <v>164</v>
      </c>
      <c r="D44" s="42">
        <f>D33</f>
        <v>-767</v>
      </c>
      <c r="E44" s="42"/>
      <c r="F44" s="42">
        <f>F33</f>
        <v>-750</v>
      </c>
      <c r="G44" s="42"/>
      <c r="H44" s="42">
        <v>-767</v>
      </c>
      <c r="I44" s="42"/>
      <c r="J44" s="42">
        <f>J33</f>
        <v>-750</v>
      </c>
      <c r="K44" s="3"/>
      <c r="L44" s="3"/>
      <c r="N44" s="42">
        <f>N33</f>
        <v>-750</v>
      </c>
      <c r="O44" s="42">
        <f>O33</f>
        <v>-1060</v>
      </c>
      <c r="P44" s="42">
        <f>P33</f>
        <v>-1177</v>
      </c>
      <c r="R44" s="108">
        <f t="shared" si="0"/>
        <v>-2987</v>
      </c>
    </row>
    <row r="45" spans="4:18" ht="12.75">
      <c r="D45" s="42"/>
      <c r="E45" s="42"/>
      <c r="F45" s="42"/>
      <c r="G45" s="42"/>
      <c r="H45" s="42"/>
      <c r="I45" s="42"/>
      <c r="J45" s="42"/>
      <c r="K45" s="3"/>
      <c r="L45" s="3"/>
      <c r="N45" s="42"/>
      <c r="O45" s="42"/>
      <c r="P45" s="42"/>
      <c r="R45" s="108">
        <f t="shared" si="0"/>
        <v>0</v>
      </c>
    </row>
    <row r="46" spans="1:18" ht="12.75">
      <c r="A46" s="1" t="s">
        <v>43</v>
      </c>
      <c r="D46" s="42" t="s">
        <v>38</v>
      </c>
      <c r="E46" s="42"/>
      <c r="F46" s="42" t="s">
        <v>38</v>
      </c>
      <c r="G46" s="42"/>
      <c r="H46" s="42" t="str">
        <f>D46</f>
        <v>-</v>
      </c>
      <c r="I46" s="42"/>
      <c r="J46" s="42" t="str">
        <f>F46</f>
        <v>-</v>
      </c>
      <c r="K46" s="3"/>
      <c r="L46" s="3"/>
      <c r="N46" s="42" t="s">
        <v>38</v>
      </c>
      <c r="O46" s="42" t="s">
        <v>38</v>
      </c>
      <c r="P46" s="42" t="s">
        <v>38</v>
      </c>
      <c r="R46" s="108">
        <f t="shared" si="0"/>
        <v>0</v>
      </c>
    </row>
    <row r="47" spans="4:18" ht="12.75">
      <c r="D47" s="44">
        <f>SUM(D44:D46)</f>
        <v>-767</v>
      </c>
      <c r="E47" s="43"/>
      <c r="F47" s="44">
        <f>SUM(F44:F46)</f>
        <v>-750</v>
      </c>
      <c r="G47" s="43"/>
      <c r="H47" s="44">
        <f>SUM(H44:H46)</f>
        <v>-767</v>
      </c>
      <c r="I47" s="43"/>
      <c r="J47" s="44">
        <f>SUM(J44:J46)</f>
        <v>-750</v>
      </c>
      <c r="K47" s="3"/>
      <c r="L47" s="3"/>
      <c r="N47" s="44">
        <f>SUM(N44:N46)</f>
        <v>-750</v>
      </c>
      <c r="O47" s="44">
        <f>SUM(O44:O46)</f>
        <v>-1060</v>
      </c>
      <c r="P47" s="44">
        <f>SUM(P44:P46)</f>
        <v>-1177</v>
      </c>
      <c r="R47" s="108">
        <f t="shared" si="0"/>
        <v>-2987</v>
      </c>
    </row>
    <row r="48" spans="4:16" ht="12.75">
      <c r="D48" s="43"/>
      <c r="E48" s="42"/>
      <c r="F48" s="43"/>
      <c r="G48" s="66"/>
      <c r="H48" s="43"/>
      <c r="I48" s="42"/>
      <c r="J48" s="43"/>
      <c r="N48" s="43"/>
      <c r="O48" s="43"/>
      <c r="P48" s="43"/>
    </row>
    <row r="49" spans="1:16" ht="15.75">
      <c r="A49" s="18" t="s">
        <v>40</v>
      </c>
      <c r="B49" s="21"/>
      <c r="C49" s="18"/>
      <c r="D49" s="43">
        <v>134156</v>
      </c>
      <c r="E49" s="66"/>
      <c r="F49" s="43">
        <v>134156</v>
      </c>
      <c r="G49" s="66"/>
      <c r="H49" s="43">
        <v>134156</v>
      </c>
      <c r="I49" s="66"/>
      <c r="J49" s="43">
        <v>134156</v>
      </c>
      <c r="K49" s="22"/>
      <c r="L49" s="3"/>
      <c r="N49" s="43">
        <v>134156</v>
      </c>
      <c r="O49" s="43">
        <v>134156</v>
      </c>
      <c r="P49" s="43">
        <v>134156</v>
      </c>
    </row>
    <row r="50" spans="1:16" ht="15.75">
      <c r="A50" s="23"/>
      <c r="B50" s="21"/>
      <c r="C50" s="18"/>
      <c r="D50" s="24"/>
      <c r="E50" s="25"/>
      <c r="F50" s="24"/>
      <c r="G50" s="25"/>
      <c r="H50" s="24"/>
      <c r="I50" s="25"/>
      <c r="J50" s="24"/>
      <c r="K50" s="22"/>
      <c r="L50" s="3"/>
      <c r="N50" s="24"/>
      <c r="O50" s="24"/>
      <c r="P50" s="24"/>
    </row>
    <row r="51" spans="1:16" ht="12.75">
      <c r="A51" s="18" t="s">
        <v>104</v>
      </c>
      <c r="B51" s="18"/>
      <c r="C51" s="18"/>
      <c r="D51" s="24">
        <f>D47/D49*100</f>
        <v>-0.5717224723456275</v>
      </c>
      <c r="E51" s="25"/>
      <c r="F51" s="24">
        <f>F47/F49*100</f>
        <v>-0.5590506574435732</v>
      </c>
      <c r="G51" s="25"/>
      <c r="H51" s="24">
        <f>H47/H49*100</f>
        <v>-0.5717224723456275</v>
      </c>
      <c r="I51" s="25"/>
      <c r="J51" s="24">
        <f>J47/J49*100</f>
        <v>-0.5590506574435732</v>
      </c>
      <c r="K51" s="25"/>
      <c r="L51" s="3"/>
      <c r="N51" s="24">
        <f>N47/N49*100</f>
        <v>-0.5590506574435732</v>
      </c>
      <c r="O51" s="24">
        <f>O47/O49*100</f>
        <v>-0.7901249291869167</v>
      </c>
      <c r="P51" s="24">
        <f>P47/P49*100</f>
        <v>-0.8773368317481143</v>
      </c>
    </row>
    <row r="52" spans="4:15" ht="12.75">
      <c r="D52" s="26"/>
      <c r="F52" s="26"/>
      <c r="H52" s="26"/>
      <c r="I52" s="27"/>
      <c r="J52" s="26"/>
      <c r="K52" s="27"/>
      <c r="O52" s="26"/>
    </row>
    <row r="53" spans="1:11" ht="12.75" hidden="1">
      <c r="A53" s="1" t="s">
        <v>60</v>
      </c>
      <c r="D53" s="26">
        <f>+(D47/(D49+890))*100</f>
        <v>-0.5679546228692446</v>
      </c>
      <c r="F53" s="26">
        <f>+(F47/(F49+890))*100</f>
        <v>-0.5553663196244243</v>
      </c>
      <c r="H53" s="26">
        <f>D53</f>
        <v>-0.5679546228692446</v>
      </c>
      <c r="I53" s="27"/>
      <c r="J53" s="26">
        <f>F53</f>
        <v>-0.5553663196244243</v>
      </c>
      <c r="K53" s="27"/>
    </row>
    <row r="54" spans="4:11" ht="12.75" hidden="1">
      <c r="D54" s="26"/>
      <c r="F54" s="26"/>
      <c r="H54" s="26"/>
      <c r="I54" s="27"/>
      <c r="J54" s="26"/>
      <c r="K54" s="27"/>
    </row>
    <row r="55" spans="1:11" ht="12.75" hidden="1">
      <c r="A55" s="1" t="s">
        <v>41</v>
      </c>
      <c r="D55" s="26" t="s">
        <v>39</v>
      </c>
      <c r="F55" s="26" t="s">
        <v>39</v>
      </c>
      <c r="H55" s="26" t="s">
        <v>39</v>
      </c>
      <c r="I55" s="27"/>
      <c r="J55" s="26" t="s">
        <v>39</v>
      </c>
      <c r="K55" s="27"/>
    </row>
    <row r="56" spans="4:11" ht="12.75" hidden="1">
      <c r="D56" s="26"/>
      <c r="F56" s="26"/>
      <c r="H56" s="26"/>
      <c r="I56" s="27"/>
      <c r="J56" s="26"/>
      <c r="K56" s="27"/>
    </row>
    <row r="57" spans="4:11" ht="12.75">
      <c r="D57" s="26"/>
      <c r="F57" s="26"/>
      <c r="H57" s="26"/>
      <c r="I57" s="27"/>
      <c r="J57" s="26"/>
      <c r="K57" s="4"/>
    </row>
    <row r="58" spans="1:11" ht="12.75">
      <c r="A58" s="20"/>
      <c r="D58" s="26"/>
      <c r="F58" s="26"/>
      <c r="H58" s="26"/>
      <c r="I58" s="27"/>
      <c r="J58" s="26"/>
      <c r="K58" s="4"/>
    </row>
    <row r="59" spans="1:11" ht="12.75">
      <c r="A59" s="20"/>
      <c r="D59" s="26"/>
      <c r="F59" s="26"/>
      <c r="H59" s="26"/>
      <c r="I59" s="27"/>
      <c r="J59" s="26"/>
      <c r="K59" s="4"/>
    </row>
    <row r="60" spans="1:10" ht="12.75">
      <c r="A60" s="141" t="s">
        <v>172</v>
      </c>
      <c r="B60" s="142"/>
      <c r="C60" s="142"/>
      <c r="D60" s="142"/>
      <c r="E60" s="142"/>
      <c r="F60" s="142"/>
      <c r="G60" s="142"/>
      <c r="H60" s="142"/>
      <c r="I60" s="142"/>
      <c r="J60" s="142"/>
    </row>
    <row r="61" spans="1:10" ht="29.25" customHeight="1">
      <c r="A61" s="142"/>
      <c r="B61" s="142"/>
      <c r="C61" s="142"/>
      <c r="D61" s="142"/>
      <c r="E61" s="142"/>
      <c r="F61" s="142"/>
      <c r="G61" s="142"/>
      <c r="H61" s="142"/>
      <c r="I61" s="142"/>
      <c r="J61" s="142"/>
    </row>
    <row r="63" spans="3:7" ht="12.75">
      <c r="C63" s="6"/>
      <c r="D63" s="33"/>
      <c r="E63" s="33"/>
      <c r="F63" s="33"/>
      <c r="G63" s="33"/>
    </row>
    <row r="66" spans="4:6" ht="12.75">
      <c r="D66" s="33"/>
      <c r="E66" s="33"/>
      <c r="F66" s="33"/>
    </row>
    <row r="67" spans="4:6" ht="12.75">
      <c r="D67" s="33"/>
      <c r="E67" s="33"/>
      <c r="F67" s="33"/>
    </row>
    <row r="68" spans="1:14" ht="12.75">
      <c r="A68" s="1" t="s">
        <v>141</v>
      </c>
      <c r="D68" s="107">
        <f>D19/D14</f>
        <v>0.35235158057054744</v>
      </c>
      <c r="E68" s="107"/>
      <c r="F68" s="107">
        <f>F19/F14</f>
        <v>0.2834815413635139</v>
      </c>
      <c r="G68" s="107"/>
      <c r="H68" s="107">
        <f>H19/H14</f>
        <v>0.35235158057054744</v>
      </c>
      <c r="I68" s="107"/>
      <c r="J68" s="107">
        <f>J19/J14</f>
        <v>0.2834815413635139</v>
      </c>
      <c r="K68" s="107"/>
      <c r="N68" s="107">
        <f>N19/N14</f>
        <v>0.2834815413635139</v>
      </c>
    </row>
  </sheetData>
  <mergeCells count="3">
    <mergeCell ref="A60:J61"/>
    <mergeCell ref="D8:F9"/>
    <mergeCell ref="H8:J9"/>
  </mergeCells>
  <printOptions/>
  <pageMargins left="0.7480314960629921" right="0.2755905511811024" top="0.5905511811023623" bottom="0.5511811023622047" header="0.31496062992125984" footer="0.3937007874015748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B1:AE93"/>
  <sheetViews>
    <sheetView showGridLines="0" view="pageBreakPreview" zoomScaleSheetLayoutView="100" workbookViewId="0" topLeftCell="B1">
      <pane xSplit="2" ySplit="9" topLeftCell="D28" activePane="bottomRight" state="frozen"/>
      <selection pane="topLeft" activeCell="A7" sqref="A7"/>
      <selection pane="topRight" activeCell="A7" sqref="A7"/>
      <selection pane="bottomLeft" activeCell="A7" sqref="A7"/>
      <selection pane="bottomRight" activeCell="B40" sqref="B40"/>
    </sheetView>
  </sheetViews>
  <sheetFormatPr defaultColWidth="9.00390625" defaultRowHeight="14.25"/>
  <cols>
    <col min="1" max="1" width="9.00390625" style="1" customWidth="1"/>
    <col min="2" max="2" width="3.75390625" style="1" customWidth="1"/>
    <col min="3" max="3" width="52.00390625" style="5" customWidth="1"/>
    <col min="4" max="4" width="2.50390625" style="5" customWidth="1"/>
    <col min="5" max="5" width="9.50390625" style="5" bestFit="1" customWidth="1"/>
    <col min="6" max="6" width="12.625" style="33" customWidth="1"/>
    <col min="7" max="7" width="2.625" style="33" customWidth="1"/>
    <col min="8" max="8" width="12.625" style="33" customWidth="1"/>
    <col min="9" max="9" width="10.50390625" style="8" bestFit="1" customWidth="1"/>
    <col min="10" max="11" width="9.00390625" style="1" customWidth="1"/>
    <col min="12" max="12" width="10.375" style="57" customWidth="1"/>
    <col min="13" max="18" width="9.00390625" style="57" customWidth="1"/>
    <col min="19" max="19" width="11.00390625" style="57" customWidth="1"/>
    <col min="20" max="20" width="12.00390625" style="57" bestFit="1" customWidth="1"/>
    <col min="21" max="21" width="12.00390625" style="57" customWidth="1"/>
    <col min="22" max="26" width="9.00390625" style="57" customWidth="1"/>
    <col min="27" max="27" width="9.00390625" style="49" customWidth="1"/>
    <col min="28" max="16384" width="9.00390625" style="1" customWidth="1"/>
  </cols>
  <sheetData>
    <row r="1" spans="2:4" ht="15">
      <c r="B1" s="19" t="s">
        <v>27</v>
      </c>
      <c r="C1" s="28"/>
      <c r="D1" s="28"/>
    </row>
    <row r="2" spans="2:4" ht="15">
      <c r="B2" s="19" t="s">
        <v>10</v>
      </c>
      <c r="C2" s="28"/>
      <c r="D2" s="28"/>
    </row>
    <row r="3" spans="2:4" ht="15">
      <c r="B3" s="19"/>
      <c r="C3" s="28"/>
      <c r="D3" s="28"/>
    </row>
    <row r="4" spans="3:4" ht="15">
      <c r="C4" s="28"/>
      <c r="D4" s="28"/>
    </row>
    <row r="5" spans="2:4" ht="15">
      <c r="B5" s="19" t="s">
        <v>173</v>
      </c>
      <c r="C5" s="28"/>
      <c r="D5" s="28"/>
    </row>
    <row r="6" spans="2:11" ht="15">
      <c r="B6" s="19"/>
      <c r="C6" s="28"/>
      <c r="D6" s="28"/>
      <c r="K6" s="1" t="s">
        <v>76</v>
      </c>
    </row>
    <row r="7" spans="6:9" ht="15">
      <c r="F7" s="32" t="s">
        <v>26</v>
      </c>
      <c r="G7" s="32"/>
      <c r="H7" s="32" t="s">
        <v>99</v>
      </c>
      <c r="I7" s="8" t="s">
        <v>75</v>
      </c>
    </row>
    <row r="8" spans="6:8" ht="13.5" customHeight="1">
      <c r="F8" s="47" t="s">
        <v>57</v>
      </c>
      <c r="G8" s="29"/>
      <c r="H8" s="47" t="s">
        <v>57</v>
      </c>
    </row>
    <row r="9" spans="5:27" ht="12.75" customHeight="1">
      <c r="E9" s="30"/>
      <c r="F9" s="48" t="s">
        <v>154</v>
      </c>
      <c r="G9" s="31"/>
      <c r="H9" s="136" t="s">
        <v>130</v>
      </c>
      <c r="J9" s="1" t="s">
        <v>77</v>
      </c>
      <c r="K9" s="1" t="s">
        <v>78</v>
      </c>
      <c r="L9" s="57" t="s">
        <v>136</v>
      </c>
      <c r="M9" s="57" t="s">
        <v>79</v>
      </c>
      <c r="N9" s="57" t="s">
        <v>90</v>
      </c>
      <c r="O9" s="57" t="s">
        <v>82</v>
      </c>
      <c r="P9" s="57" t="s">
        <v>105</v>
      </c>
      <c r="Q9" s="57" t="s">
        <v>80</v>
      </c>
      <c r="R9" s="57" t="s">
        <v>87</v>
      </c>
      <c r="S9" s="57" t="s">
        <v>86</v>
      </c>
      <c r="T9" s="57" t="s">
        <v>91</v>
      </c>
      <c r="U9" s="57" t="s">
        <v>137</v>
      </c>
      <c r="V9" s="57" t="s">
        <v>81</v>
      </c>
      <c r="W9" s="57" t="s">
        <v>85</v>
      </c>
      <c r="X9" s="57" t="s">
        <v>89</v>
      </c>
      <c r="Y9" s="57" t="s">
        <v>88</v>
      </c>
      <c r="Z9" s="57" t="s">
        <v>83</v>
      </c>
      <c r="AA9" s="49" t="s">
        <v>84</v>
      </c>
    </row>
    <row r="10" spans="2:8" ht="15">
      <c r="B10" s="20" t="s">
        <v>44</v>
      </c>
      <c r="F10" s="32" t="s">
        <v>2</v>
      </c>
      <c r="G10" s="32"/>
      <c r="H10" s="32" t="s">
        <v>2</v>
      </c>
    </row>
    <row r="11" spans="2:27" ht="15">
      <c r="B11" s="20" t="s">
        <v>19</v>
      </c>
      <c r="Z11" s="49">
        <f>SUM(J11:Y11)</f>
        <v>0</v>
      </c>
      <c r="AA11" s="49">
        <f aca="true" t="shared" si="0" ref="AA11:AA49">I11-Z11</f>
        <v>0</v>
      </c>
    </row>
    <row r="12" spans="2:27" ht="15">
      <c r="B12" s="1" t="s">
        <v>94</v>
      </c>
      <c r="E12" s="82"/>
      <c r="F12" s="49">
        <v>11049</v>
      </c>
      <c r="G12" s="49"/>
      <c r="H12" s="49">
        <v>11397</v>
      </c>
      <c r="I12" s="3">
        <f>H12-F12</f>
        <v>348</v>
      </c>
      <c r="K12" s="41">
        <f>348</f>
        <v>348</v>
      </c>
      <c r="L12" s="49"/>
      <c r="Z12" s="49">
        <f aca="true" t="shared" si="1" ref="Z12:Z49">SUM(J12:Y12)</f>
        <v>348</v>
      </c>
      <c r="AA12" s="49">
        <f t="shared" si="0"/>
        <v>0</v>
      </c>
    </row>
    <row r="13" spans="2:27" ht="15">
      <c r="B13" s="1" t="s">
        <v>95</v>
      </c>
      <c r="E13" s="82"/>
      <c r="F13" s="49">
        <v>3282</v>
      </c>
      <c r="G13" s="49"/>
      <c r="H13" s="49">
        <v>3168</v>
      </c>
      <c r="I13" s="3">
        <f>H13-F13</f>
        <v>-114</v>
      </c>
      <c r="J13" s="41"/>
      <c r="V13" s="85">
        <f>I13</f>
        <v>-114</v>
      </c>
      <c r="Z13" s="49">
        <f t="shared" si="1"/>
        <v>-114</v>
      </c>
      <c r="AA13" s="49">
        <f t="shared" si="0"/>
        <v>0</v>
      </c>
    </row>
    <row r="14" spans="2:27" ht="15" hidden="1">
      <c r="B14" s="1" t="s">
        <v>96</v>
      </c>
      <c r="E14" s="30"/>
      <c r="F14" s="49">
        <v>0</v>
      </c>
      <c r="G14" s="49"/>
      <c r="H14" s="49">
        <v>0</v>
      </c>
      <c r="I14" s="3">
        <f>H14-F14</f>
        <v>0</v>
      </c>
      <c r="Z14" s="49">
        <f t="shared" si="1"/>
        <v>0</v>
      </c>
      <c r="AA14" s="49">
        <f t="shared" si="0"/>
        <v>0</v>
      </c>
    </row>
    <row r="15" spans="2:27" ht="15" hidden="1">
      <c r="B15" s="1" t="s">
        <v>67</v>
      </c>
      <c r="E15" s="30"/>
      <c r="F15" s="49">
        <v>0</v>
      </c>
      <c r="G15" s="49"/>
      <c r="H15" s="49">
        <v>0</v>
      </c>
      <c r="I15" s="3">
        <f>H15-F15</f>
        <v>0</v>
      </c>
      <c r="Z15" s="49">
        <f t="shared" si="1"/>
        <v>0</v>
      </c>
      <c r="AA15" s="49">
        <f t="shared" si="0"/>
        <v>0</v>
      </c>
    </row>
    <row r="16" spans="6:27" ht="15">
      <c r="F16" s="50">
        <f>SUM(F12:F15)</f>
        <v>14331</v>
      </c>
      <c r="G16" s="51"/>
      <c r="H16" s="50">
        <f>SUM(H12:H15)</f>
        <v>14565</v>
      </c>
      <c r="I16" s="3"/>
      <c r="Z16" s="49">
        <f t="shared" si="1"/>
        <v>0</v>
      </c>
      <c r="AA16" s="49">
        <f t="shared" si="0"/>
        <v>0</v>
      </c>
    </row>
    <row r="17" spans="6:27" ht="15">
      <c r="F17" s="49"/>
      <c r="G17" s="49"/>
      <c r="H17" s="49"/>
      <c r="I17" s="3"/>
      <c r="Z17" s="49">
        <f t="shared" si="1"/>
        <v>0</v>
      </c>
      <c r="AA17" s="49">
        <f t="shared" si="0"/>
        <v>0</v>
      </c>
    </row>
    <row r="18" spans="2:27" ht="15">
      <c r="B18" s="20" t="s">
        <v>3</v>
      </c>
      <c r="F18" s="49"/>
      <c r="G18" s="49"/>
      <c r="H18" s="49"/>
      <c r="I18" s="3"/>
      <c r="Z18" s="49">
        <f t="shared" si="1"/>
        <v>0</v>
      </c>
      <c r="AA18" s="49">
        <f t="shared" si="0"/>
        <v>0</v>
      </c>
    </row>
    <row r="19" spans="2:27" ht="15">
      <c r="B19" s="1" t="s">
        <v>17</v>
      </c>
      <c r="E19" s="82"/>
      <c r="F19" s="51">
        <v>58</v>
      </c>
      <c r="G19" s="51"/>
      <c r="H19" s="51">
        <v>76</v>
      </c>
      <c r="I19" s="3">
        <f>H19-F19</f>
        <v>18</v>
      </c>
      <c r="O19" s="85">
        <f>I19-N19</f>
        <v>18</v>
      </c>
      <c r="Z19" s="49">
        <f t="shared" si="1"/>
        <v>18</v>
      </c>
      <c r="AA19" s="49">
        <f t="shared" si="0"/>
        <v>0</v>
      </c>
    </row>
    <row r="20" spans="2:27" ht="15">
      <c r="B20" s="1" t="s">
        <v>28</v>
      </c>
      <c r="E20" s="82"/>
      <c r="F20" s="51">
        <v>932</v>
      </c>
      <c r="G20" s="51"/>
      <c r="H20" s="51">
        <v>1052</v>
      </c>
      <c r="I20" s="3">
        <f>H20-F20</f>
        <v>120</v>
      </c>
      <c r="P20" s="85">
        <f>I20</f>
        <v>120</v>
      </c>
      <c r="Q20" s="85"/>
      <c r="R20" s="85"/>
      <c r="Z20" s="49">
        <f t="shared" si="1"/>
        <v>120</v>
      </c>
      <c r="AA20" s="49">
        <f t="shared" si="0"/>
        <v>0</v>
      </c>
    </row>
    <row r="21" spans="2:27" ht="15">
      <c r="B21" s="1" t="s">
        <v>29</v>
      </c>
      <c r="E21" s="82"/>
      <c r="F21" s="51">
        <v>376</v>
      </c>
      <c r="G21" s="51"/>
      <c r="H21" s="51">
        <f>167+2</f>
        <v>169</v>
      </c>
      <c r="I21" s="3">
        <f>H21-F21</f>
        <v>-207</v>
      </c>
      <c r="P21" s="85">
        <f>I21</f>
        <v>-207</v>
      </c>
      <c r="Z21" s="49">
        <f t="shared" si="1"/>
        <v>-207</v>
      </c>
      <c r="AA21" s="49">
        <f t="shared" si="0"/>
        <v>0</v>
      </c>
    </row>
    <row r="22" spans="2:27" ht="15">
      <c r="B22" s="1" t="s">
        <v>30</v>
      </c>
      <c r="F22" s="51">
        <v>3</v>
      </c>
      <c r="G22" s="51"/>
      <c r="H22" s="51">
        <v>3</v>
      </c>
      <c r="I22" s="3">
        <f>H22-F22</f>
        <v>0</v>
      </c>
      <c r="Y22" s="85">
        <f>I22</f>
        <v>0</v>
      </c>
      <c r="Z22" s="49">
        <f t="shared" si="1"/>
        <v>0</v>
      </c>
      <c r="AA22" s="49">
        <f t="shared" si="0"/>
        <v>0</v>
      </c>
    </row>
    <row r="23" spans="2:27" ht="15">
      <c r="B23" s="1" t="s">
        <v>23</v>
      </c>
      <c r="F23" s="51">
        <v>955</v>
      </c>
      <c r="G23" s="51"/>
      <c r="H23" s="51">
        <v>1252</v>
      </c>
      <c r="I23" s="3">
        <f>H23-F23</f>
        <v>297</v>
      </c>
      <c r="Y23" s="85">
        <f>I23</f>
        <v>297</v>
      </c>
      <c r="Z23" s="49">
        <f t="shared" si="1"/>
        <v>297</v>
      </c>
      <c r="AA23" s="49">
        <f t="shared" si="0"/>
        <v>0</v>
      </c>
    </row>
    <row r="24" spans="6:27" ht="15">
      <c r="F24" s="50">
        <f>SUM(F19:F23)</f>
        <v>2324</v>
      </c>
      <c r="G24" s="51"/>
      <c r="H24" s="50">
        <f>SUM(H19:H23)</f>
        <v>2552</v>
      </c>
      <c r="I24" s="3"/>
      <c r="Z24" s="49">
        <f t="shared" si="1"/>
        <v>0</v>
      </c>
      <c r="AA24" s="49">
        <f t="shared" si="0"/>
        <v>0</v>
      </c>
    </row>
    <row r="25" spans="2:27" ht="15">
      <c r="B25" s="20"/>
      <c r="F25" s="51"/>
      <c r="G25" s="51"/>
      <c r="H25" s="51"/>
      <c r="I25" s="3"/>
      <c r="Z25" s="49">
        <f t="shared" si="1"/>
        <v>0</v>
      </c>
      <c r="AA25" s="49">
        <f t="shared" si="0"/>
        <v>0</v>
      </c>
    </row>
    <row r="26" spans="2:27" ht="15">
      <c r="B26" s="20" t="s">
        <v>5</v>
      </c>
      <c r="F26" s="51"/>
      <c r="G26" s="51"/>
      <c r="H26" s="51"/>
      <c r="I26" s="3"/>
      <c r="Z26" s="49">
        <f t="shared" si="1"/>
        <v>0</v>
      </c>
      <c r="AA26" s="49">
        <f t="shared" si="0"/>
        <v>0</v>
      </c>
    </row>
    <row r="27" spans="2:27" ht="15">
      <c r="B27" s="1" t="s">
        <v>31</v>
      </c>
      <c r="E27" s="83"/>
      <c r="F27" s="51">
        <v>1607</v>
      </c>
      <c r="G27" s="51"/>
      <c r="H27" s="51">
        <v>1441</v>
      </c>
      <c r="I27" s="3">
        <f>-H27+F27</f>
        <v>166</v>
      </c>
      <c r="Q27" s="85">
        <f>I27</f>
        <v>166</v>
      </c>
      <c r="Z27" s="49">
        <f t="shared" si="1"/>
        <v>166</v>
      </c>
      <c r="AA27" s="49">
        <f t="shared" si="0"/>
        <v>0</v>
      </c>
    </row>
    <row r="28" spans="2:27" ht="15">
      <c r="B28" s="1" t="s">
        <v>32</v>
      </c>
      <c r="E28" s="83"/>
      <c r="F28" s="51">
        <v>886</v>
      </c>
      <c r="G28" s="51"/>
      <c r="H28" s="51">
        <v>811</v>
      </c>
      <c r="I28" s="3">
        <f>-H28+F28</f>
        <v>75</v>
      </c>
      <c r="Q28" s="85">
        <f>I28</f>
        <v>75</v>
      </c>
      <c r="Z28" s="49">
        <f t="shared" si="1"/>
        <v>75</v>
      </c>
      <c r="AA28" s="49">
        <f t="shared" si="0"/>
        <v>0</v>
      </c>
    </row>
    <row r="29" spans="2:27" ht="15">
      <c r="B29" s="1" t="s">
        <v>33</v>
      </c>
      <c r="E29" s="83"/>
      <c r="F29" s="51">
        <v>385</v>
      </c>
      <c r="G29" s="51"/>
      <c r="H29" s="51">
        <v>237</v>
      </c>
      <c r="I29" s="3">
        <f>-H29+F29</f>
        <v>148</v>
      </c>
      <c r="R29" s="85">
        <f>I29</f>
        <v>148</v>
      </c>
      <c r="Z29" s="49">
        <f t="shared" si="1"/>
        <v>148</v>
      </c>
      <c r="AA29" s="49">
        <f t="shared" si="0"/>
        <v>0</v>
      </c>
    </row>
    <row r="30" spans="2:27" ht="15">
      <c r="B30" s="1" t="s">
        <v>68</v>
      </c>
      <c r="E30" s="83"/>
      <c r="F30" s="51">
        <v>1533</v>
      </c>
      <c r="G30" s="51"/>
      <c r="H30" s="51">
        <v>1620</v>
      </c>
      <c r="I30" s="3">
        <f>-H30+F30</f>
        <v>-87</v>
      </c>
      <c r="S30" s="85">
        <f>I30</f>
        <v>-87</v>
      </c>
      <c r="Z30" s="49">
        <f t="shared" si="1"/>
        <v>-87</v>
      </c>
      <c r="AA30" s="49">
        <f t="shared" si="0"/>
        <v>0</v>
      </c>
    </row>
    <row r="31" spans="2:27" ht="15">
      <c r="B31" s="1" t="s">
        <v>69</v>
      </c>
      <c r="E31" s="30"/>
      <c r="F31" s="51">
        <v>0</v>
      </c>
      <c r="G31" s="51"/>
      <c r="H31" s="51">
        <v>0</v>
      </c>
      <c r="I31" s="3">
        <f>-H31+F31</f>
        <v>0</v>
      </c>
      <c r="Z31" s="49">
        <f t="shared" si="1"/>
        <v>0</v>
      </c>
      <c r="AA31" s="49">
        <f t="shared" si="0"/>
        <v>0</v>
      </c>
    </row>
    <row r="32" spans="6:27" ht="15">
      <c r="F32" s="50">
        <f>SUM(F27:F31)</f>
        <v>4411</v>
      </c>
      <c r="G32" s="51"/>
      <c r="H32" s="50">
        <f>SUM(H27:H31)</f>
        <v>4109</v>
      </c>
      <c r="I32" s="3"/>
      <c r="Z32" s="49">
        <f t="shared" si="1"/>
        <v>0</v>
      </c>
      <c r="AA32" s="49">
        <f t="shared" si="0"/>
        <v>0</v>
      </c>
    </row>
    <row r="33" spans="2:27" ht="15">
      <c r="B33" s="20"/>
      <c r="F33" s="51"/>
      <c r="G33" s="51"/>
      <c r="H33" s="51"/>
      <c r="I33" s="3"/>
      <c r="Z33" s="49">
        <f t="shared" si="1"/>
        <v>0</v>
      </c>
      <c r="AA33" s="49">
        <f t="shared" si="0"/>
        <v>0</v>
      </c>
    </row>
    <row r="34" spans="2:27" ht="15">
      <c r="B34" s="20" t="s">
        <v>177</v>
      </c>
      <c r="F34" s="51">
        <f>F24-F32</f>
        <v>-2087</v>
      </c>
      <c r="G34" s="51"/>
      <c r="H34" s="51">
        <f>H24-H32</f>
        <v>-1557</v>
      </c>
      <c r="I34" s="3"/>
      <c r="Z34" s="49">
        <f t="shared" si="1"/>
        <v>0</v>
      </c>
      <c r="AA34" s="49">
        <f t="shared" si="0"/>
        <v>0</v>
      </c>
    </row>
    <row r="35" spans="2:27" ht="15">
      <c r="B35" s="20"/>
      <c r="F35" s="51"/>
      <c r="G35" s="51"/>
      <c r="H35" s="51"/>
      <c r="I35" s="3"/>
      <c r="Z35" s="49">
        <f t="shared" si="1"/>
        <v>0</v>
      </c>
      <c r="AA35" s="49">
        <f t="shared" si="0"/>
        <v>0</v>
      </c>
    </row>
    <row r="36" spans="2:27" ht="15">
      <c r="B36" s="20" t="s">
        <v>55</v>
      </c>
      <c r="F36" s="51"/>
      <c r="G36" s="51"/>
      <c r="H36" s="51"/>
      <c r="I36" s="3"/>
      <c r="Z36" s="49">
        <f t="shared" si="1"/>
        <v>0</v>
      </c>
      <c r="AA36" s="49">
        <f t="shared" si="0"/>
        <v>0</v>
      </c>
    </row>
    <row r="37" spans="2:27" ht="15">
      <c r="B37" s="1" t="s">
        <v>68</v>
      </c>
      <c r="E37" s="45"/>
      <c r="F37" s="54">
        <v>5160</v>
      </c>
      <c r="G37" s="51"/>
      <c r="H37" s="54">
        <v>5160</v>
      </c>
      <c r="I37" s="3">
        <f>H37-F37</f>
        <v>0</v>
      </c>
      <c r="Z37" s="49">
        <f t="shared" si="1"/>
        <v>0</v>
      </c>
      <c r="AA37" s="49">
        <f t="shared" si="0"/>
        <v>0</v>
      </c>
    </row>
    <row r="38" spans="5:27" ht="15.75" thickBot="1">
      <c r="E38" s="45"/>
      <c r="F38" s="52">
        <f>F16+F34-F37</f>
        <v>7084</v>
      </c>
      <c r="G38" s="51"/>
      <c r="H38" s="52">
        <f>H16+H34-H37</f>
        <v>7848</v>
      </c>
      <c r="I38" s="3"/>
      <c r="Z38" s="49">
        <f t="shared" si="1"/>
        <v>0</v>
      </c>
      <c r="AA38" s="49">
        <f t="shared" si="0"/>
        <v>0</v>
      </c>
    </row>
    <row r="39" spans="2:27" ht="15">
      <c r="B39" s="20"/>
      <c r="F39" s="51"/>
      <c r="G39" s="51"/>
      <c r="H39" s="51"/>
      <c r="I39" s="3"/>
      <c r="Z39" s="49">
        <f t="shared" si="1"/>
        <v>0</v>
      </c>
      <c r="AA39" s="49">
        <f t="shared" si="0"/>
        <v>0</v>
      </c>
    </row>
    <row r="40" spans="2:27" ht="15">
      <c r="B40" s="20" t="s">
        <v>178</v>
      </c>
      <c r="F40" s="51"/>
      <c r="G40" s="51"/>
      <c r="H40" s="51"/>
      <c r="I40" s="3"/>
      <c r="Z40" s="49">
        <f t="shared" si="1"/>
        <v>0</v>
      </c>
      <c r="AA40" s="49">
        <f t="shared" si="0"/>
        <v>0</v>
      </c>
    </row>
    <row r="41" spans="2:27" ht="15">
      <c r="B41" s="1" t="s">
        <v>4</v>
      </c>
      <c r="F41" s="49">
        <v>13415</v>
      </c>
      <c r="G41" s="49"/>
      <c r="H41" s="49">
        <v>13415</v>
      </c>
      <c r="I41" s="3"/>
      <c r="Z41" s="49">
        <f t="shared" si="1"/>
        <v>0</v>
      </c>
      <c r="AA41" s="49">
        <f t="shared" si="0"/>
        <v>0</v>
      </c>
    </row>
    <row r="42" spans="6:27" ht="15">
      <c r="F42" s="49"/>
      <c r="G42" s="49"/>
      <c r="H42" s="49"/>
      <c r="I42" s="3"/>
      <c r="Z42" s="49">
        <f t="shared" si="1"/>
        <v>0</v>
      </c>
      <c r="AA42" s="49">
        <f t="shared" si="0"/>
        <v>0</v>
      </c>
    </row>
    <row r="43" spans="2:27" ht="15">
      <c r="B43" s="1" t="s">
        <v>66</v>
      </c>
      <c r="F43" s="49"/>
      <c r="G43" s="49"/>
      <c r="H43" s="49"/>
      <c r="I43" s="3">
        <f>-H43+F43</f>
        <v>0</v>
      </c>
      <c r="W43" s="1"/>
      <c r="X43" s="1"/>
      <c r="Z43" s="49">
        <f t="shared" si="1"/>
        <v>0</v>
      </c>
      <c r="AA43" s="49">
        <f t="shared" si="0"/>
        <v>0</v>
      </c>
    </row>
    <row r="44" spans="2:27" ht="15">
      <c r="B44" s="138" t="s">
        <v>174</v>
      </c>
      <c r="F44" s="49">
        <v>15604</v>
      </c>
      <c r="G44" s="49"/>
      <c r="H44" s="49">
        <v>15604</v>
      </c>
      <c r="I44" s="3">
        <f>-H44+F44</f>
        <v>0</v>
      </c>
      <c r="W44" s="63"/>
      <c r="X44" s="63"/>
      <c r="Z44" s="49">
        <f t="shared" si="1"/>
        <v>0</v>
      </c>
      <c r="AA44" s="49">
        <f t="shared" si="0"/>
        <v>0</v>
      </c>
    </row>
    <row r="45" spans="2:27" ht="15">
      <c r="B45" s="138" t="s">
        <v>175</v>
      </c>
      <c r="F45" s="49">
        <v>-82</v>
      </c>
      <c r="G45" s="49"/>
      <c r="H45" s="49">
        <v>-85</v>
      </c>
      <c r="I45" s="3">
        <f>-H45+F45</f>
        <v>3</v>
      </c>
      <c r="W45" s="63"/>
      <c r="X45" s="63">
        <f>I45</f>
        <v>3</v>
      </c>
      <c r="Z45" s="49">
        <f t="shared" si="1"/>
        <v>3</v>
      </c>
      <c r="AA45" s="49">
        <f t="shared" si="0"/>
        <v>0</v>
      </c>
    </row>
    <row r="46" spans="2:27" ht="15">
      <c r="B46" s="138" t="s">
        <v>176</v>
      </c>
      <c r="F46" s="49">
        <v>-21853</v>
      </c>
      <c r="G46" s="49"/>
      <c r="H46" s="49">
        <v>-21086</v>
      </c>
      <c r="I46" s="3">
        <f>-H46+F46</f>
        <v>-767</v>
      </c>
      <c r="W46" s="63">
        <f>'Conso IS'!H33</f>
        <v>-767</v>
      </c>
      <c r="X46" s="1"/>
      <c r="Z46" s="49">
        <f t="shared" si="1"/>
        <v>-767</v>
      </c>
      <c r="AA46" s="49">
        <f t="shared" si="0"/>
        <v>0</v>
      </c>
    </row>
    <row r="47" spans="4:27" ht="15">
      <c r="D47" s="45"/>
      <c r="F47" s="51"/>
      <c r="G47" s="51"/>
      <c r="H47" s="51"/>
      <c r="I47" s="3">
        <f>H47-F47</f>
        <v>0</v>
      </c>
      <c r="Z47" s="49">
        <f t="shared" si="1"/>
        <v>0</v>
      </c>
      <c r="AA47" s="49">
        <f t="shared" si="0"/>
        <v>0</v>
      </c>
    </row>
    <row r="48" spans="2:27" ht="15.75" thickBot="1">
      <c r="B48" s="20"/>
      <c r="F48" s="52">
        <f>SUM(F41:F47)</f>
        <v>7084</v>
      </c>
      <c r="G48" s="51"/>
      <c r="H48" s="52">
        <f>SUM(H41:H47)</f>
        <v>7848</v>
      </c>
      <c r="I48" s="3"/>
      <c r="Z48" s="49">
        <f t="shared" si="1"/>
        <v>0</v>
      </c>
      <c r="AA48" s="49">
        <f t="shared" si="0"/>
        <v>0</v>
      </c>
    </row>
    <row r="49" spans="2:27" ht="15">
      <c r="B49" s="20"/>
      <c r="F49" s="51"/>
      <c r="G49" s="51"/>
      <c r="H49" s="51"/>
      <c r="I49" s="3"/>
      <c r="Z49" s="49">
        <f t="shared" si="1"/>
        <v>0</v>
      </c>
      <c r="AA49" s="49">
        <f t="shared" si="0"/>
        <v>0</v>
      </c>
    </row>
    <row r="50" spans="6:31" ht="15.75" thickBot="1">
      <c r="F50" s="51"/>
      <c r="G50" s="51"/>
      <c r="H50" s="51"/>
      <c r="I50" s="84">
        <f aca="true" t="shared" si="2" ref="I50:AA50">SUM(I10:I49)</f>
        <v>0</v>
      </c>
      <c r="J50" s="84">
        <f t="shared" si="2"/>
        <v>0</v>
      </c>
      <c r="K50" s="84">
        <f t="shared" si="2"/>
        <v>348</v>
      </c>
      <c r="L50" s="84">
        <f t="shared" si="2"/>
        <v>0</v>
      </c>
      <c r="M50" s="84">
        <f t="shared" si="2"/>
        <v>0</v>
      </c>
      <c r="N50" s="84">
        <f t="shared" si="2"/>
        <v>0</v>
      </c>
      <c r="O50" s="84">
        <f t="shared" si="2"/>
        <v>18</v>
      </c>
      <c r="P50" s="84">
        <f t="shared" si="2"/>
        <v>-87</v>
      </c>
      <c r="Q50" s="84">
        <f t="shared" si="2"/>
        <v>241</v>
      </c>
      <c r="R50" s="84">
        <f t="shared" si="2"/>
        <v>148</v>
      </c>
      <c r="S50" s="84">
        <f t="shared" si="2"/>
        <v>-87</v>
      </c>
      <c r="T50" s="84">
        <f t="shared" si="2"/>
        <v>0</v>
      </c>
      <c r="U50" s="84">
        <f t="shared" si="2"/>
        <v>0</v>
      </c>
      <c r="V50" s="84">
        <f t="shared" si="2"/>
        <v>-114</v>
      </c>
      <c r="W50" s="84">
        <f t="shared" si="2"/>
        <v>-767</v>
      </c>
      <c r="X50" s="84">
        <f t="shared" si="2"/>
        <v>3</v>
      </c>
      <c r="Y50" s="84">
        <f t="shared" si="2"/>
        <v>297</v>
      </c>
      <c r="Z50" s="52">
        <f t="shared" si="2"/>
        <v>0</v>
      </c>
      <c r="AA50" s="52">
        <f t="shared" si="2"/>
        <v>0</v>
      </c>
      <c r="AB50" s="3"/>
      <c r="AC50" s="3"/>
      <c r="AD50" s="3"/>
      <c r="AE50" s="3"/>
    </row>
    <row r="51" spans="2:8" ht="15">
      <c r="B51" s="1" t="s">
        <v>179</v>
      </c>
      <c r="F51" s="55">
        <f>F48/134156</f>
        <v>0.05280419809773696</v>
      </c>
      <c r="G51" s="51"/>
      <c r="H51" s="55">
        <f>H48/134156</f>
        <v>0.058499060794895495</v>
      </c>
    </row>
    <row r="52" spans="6:9" ht="15">
      <c r="F52" s="51"/>
      <c r="G52" s="51"/>
      <c r="H52" s="51"/>
      <c r="I52" s="3">
        <f>H23+H22-H31</f>
        <v>1255</v>
      </c>
    </row>
    <row r="53" spans="6:8" ht="15">
      <c r="F53" s="51"/>
      <c r="G53" s="51"/>
      <c r="H53" s="51"/>
    </row>
    <row r="54" spans="6:9" ht="15">
      <c r="F54" s="49"/>
      <c r="G54" s="49"/>
      <c r="H54" s="49"/>
      <c r="I54" s="8">
        <f>F31+F30+F37</f>
        <v>6693</v>
      </c>
    </row>
    <row r="55" ht="15">
      <c r="B55" s="9"/>
    </row>
    <row r="56" spans="2:9" ht="12.75">
      <c r="B56" s="139" t="s">
        <v>181</v>
      </c>
      <c r="C56" s="1"/>
      <c r="D56" s="1"/>
      <c r="E56" s="1"/>
      <c r="I56" s="1"/>
    </row>
    <row r="57" spans="2:9" ht="12.75">
      <c r="B57" s="139" t="s">
        <v>180</v>
      </c>
      <c r="C57" s="1"/>
      <c r="D57" s="1"/>
      <c r="E57" s="1"/>
      <c r="I57" s="1"/>
    </row>
    <row r="58" spans="3:9" ht="12.75">
      <c r="C58" s="1"/>
      <c r="D58" s="1"/>
      <c r="E58" s="1"/>
      <c r="I58" s="1"/>
    </row>
    <row r="59" spans="3:9" ht="12.75">
      <c r="C59" s="1"/>
      <c r="D59" s="1"/>
      <c r="E59" s="1"/>
      <c r="I59" s="1"/>
    </row>
    <row r="60" spans="2:9" ht="12.75">
      <c r="B60" s="145"/>
      <c r="C60" s="146"/>
      <c r="D60" s="146"/>
      <c r="E60" s="146"/>
      <c r="F60" s="146"/>
      <c r="G60" s="146"/>
      <c r="H60" s="146"/>
      <c r="I60" s="1"/>
    </row>
    <row r="61" spans="2:9" ht="12.75">
      <c r="B61" s="146"/>
      <c r="C61" s="146"/>
      <c r="D61" s="146"/>
      <c r="E61" s="146"/>
      <c r="F61" s="146"/>
      <c r="G61" s="146"/>
      <c r="H61" s="146"/>
      <c r="I61" s="1"/>
    </row>
    <row r="62" spans="2:9" ht="12.75">
      <c r="B62" s="146"/>
      <c r="C62" s="146"/>
      <c r="D62" s="146"/>
      <c r="E62" s="146"/>
      <c r="F62" s="146"/>
      <c r="G62" s="146"/>
      <c r="H62" s="146"/>
      <c r="I62" s="1"/>
    </row>
    <row r="63" spans="3:9" ht="12.75">
      <c r="C63" s="1"/>
      <c r="D63" s="1"/>
      <c r="E63" s="1"/>
      <c r="I63" s="1"/>
    </row>
    <row r="64" spans="3:9" ht="12.75">
      <c r="C64" s="1"/>
      <c r="D64" s="1"/>
      <c r="E64" s="1"/>
      <c r="F64" s="33" t="s">
        <v>122</v>
      </c>
      <c r="I64" s="1"/>
    </row>
    <row r="65" spans="3:8" ht="12.75">
      <c r="C65" s="1"/>
      <c r="D65" s="1"/>
      <c r="E65" s="1"/>
      <c r="F65" s="33">
        <f>F38-F48</f>
        <v>0</v>
      </c>
      <c r="H65" s="33">
        <f>H38-H48</f>
        <v>0</v>
      </c>
    </row>
    <row r="66" spans="3:5" ht="12.75">
      <c r="C66" s="1"/>
      <c r="D66" s="1"/>
      <c r="E66" s="1"/>
    </row>
    <row r="67" spans="3:5" ht="12.75">
      <c r="C67" s="1"/>
      <c r="D67" s="1"/>
      <c r="E67" s="1"/>
    </row>
    <row r="68" spans="3:5" ht="12.75">
      <c r="C68" s="1"/>
      <c r="D68" s="1"/>
      <c r="E68" s="1"/>
    </row>
    <row r="69" spans="3:5" ht="12.75">
      <c r="C69" s="1"/>
      <c r="D69" s="1"/>
      <c r="E69" s="1"/>
    </row>
    <row r="70" spans="3:5" ht="12.75">
      <c r="C70" s="1"/>
      <c r="D70" s="1"/>
      <c r="E70" s="1"/>
    </row>
    <row r="71" spans="3:5" ht="12.75">
      <c r="C71" s="1"/>
      <c r="D71" s="1"/>
      <c r="E71" s="1"/>
    </row>
    <row r="72" spans="3:5" ht="12.75">
      <c r="C72" s="1"/>
      <c r="D72" s="1"/>
      <c r="E72" s="1"/>
    </row>
    <row r="73" spans="3:5" ht="12.75">
      <c r="C73" s="1"/>
      <c r="D73" s="1"/>
      <c r="E73" s="1"/>
    </row>
    <row r="74" spans="3:5" ht="12.75">
      <c r="C74" s="1"/>
      <c r="D74" s="1"/>
      <c r="E74" s="1"/>
    </row>
    <row r="75" spans="3:5" ht="12.75">
      <c r="C75" s="1"/>
      <c r="D75" s="1"/>
      <c r="E75" s="1"/>
    </row>
    <row r="76" spans="3:5" ht="12.75">
      <c r="C76" s="1"/>
      <c r="D76" s="1"/>
      <c r="E76" s="1"/>
    </row>
    <row r="77" spans="3:5" ht="12.75">
      <c r="C77" s="1"/>
      <c r="D77" s="1"/>
      <c r="E77" s="1"/>
    </row>
    <row r="78" spans="3:5" ht="12.75">
      <c r="C78" s="1"/>
      <c r="D78" s="1"/>
      <c r="E78" s="1"/>
    </row>
    <row r="79" spans="3:5" ht="12.75">
      <c r="C79" s="1"/>
      <c r="D79" s="1"/>
      <c r="E79" s="1"/>
    </row>
    <row r="80" spans="3:5" ht="12.75">
      <c r="C80" s="1"/>
      <c r="D80" s="1"/>
      <c r="E80" s="1"/>
    </row>
    <row r="81" spans="3:5" ht="12.75">
      <c r="C81" s="1"/>
      <c r="D81" s="1"/>
      <c r="E81" s="1"/>
    </row>
    <row r="82" spans="3:5" ht="12.75">
      <c r="C82" s="1"/>
      <c r="D82" s="1"/>
      <c r="E82" s="1"/>
    </row>
    <row r="83" spans="3:5" ht="12.75">
      <c r="C83" s="1"/>
      <c r="D83" s="1"/>
      <c r="E83" s="1"/>
    </row>
    <row r="84" spans="3:5" ht="12.75">
      <c r="C84" s="1"/>
      <c r="D84" s="1"/>
      <c r="E84" s="1"/>
    </row>
    <row r="85" spans="3:5" ht="12.75">
      <c r="C85" s="1"/>
      <c r="D85" s="1"/>
      <c r="E85" s="1"/>
    </row>
    <row r="86" spans="3:5" ht="12.75">
      <c r="C86" s="1"/>
      <c r="D86" s="1"/>
      <c r="E86" s="1"/>
    </row>
    <row r="87" spans="3:5" ht="12.75">
      <c r="C87" s="1"/>
      <c r="D87" s="1"/>
      <c r="E87" s="1"/>
    </row>
    <row r="88" spans="3:5" ht="12.75">
      <c r="C88" s="1"/>
      <c r="D88" s="1"/>
      <c r="E88" s="1"/>
    </row>
    <row r="89" spans="3:5" ht="12.75">
      <c r="C89" s="1"/>
      <c r="D89" s="1"/>
      <c r="E89" s="1"/>
    </row>
    <row r="90" spans="3:5" ht="12.75">
      <c r="C90" s="1"/>
      <c r="D90" s="1"/>
      <c r="E90" s="1"/>
    </row>
    <row r="91" spans="3:5" ht="12.75">
      <c r="C91" s="1"/>
      <c r="D91" s="1"/>
      <c r="E91" s="1"/>
    </row>
    <row r="92" spans="3:5" ht="12.75">
      <c r="C92" s="1"/>
      <c r="D92" s="1"/>
      <c r="E92" s="1"/>
    </row>
    <row r="93" spans="3:5" ht="12.75">
      <c r="C93" s="1"/>
      <c r="D93" s="1"/>
      <c r="E93" s="18"/>
    </row>
  </sheetData>
  <sheetProtection selectLockedCells="1" selectUnlockedCells="1"/>
  <mergeCells count="1">
    <mergeCell ref="B60:H62"/>
  </mergeCells>
  <printOptions horizontalCentered="1"/>
  <pageMargins left="0.37" right="0.22" top="0.67" bottom="0.79" header="0.17" footer="0.26"/>
  <pageSetup horizontalDpi="600" verticalDpi="600" orientation="portrait" paperSize="9" scale="7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F79"/>
  <sheetViews>
    <sheetView showGridLines="0" view="pageBreakPreview" zoomScaleSheetLayoutView="100" workbookViewId="0" topLeftCell="A1">
      <selection activeCell="A6" sqref="A6"/>
    </sheetView>
  </sheetViews>
  <sheetFormatPr defaultColWidth="9.00390625" defaultRowHeight="14.25"/>
  <cols>
    <col min="1" max="1" width="39.00390625" style="5" customWidth="1"/>
    <col min="2" max="2" width="27.25390625" style="5" customWidth="1"/>
    <col min="3" max="3" width="9.50390625" style="79" customWidth="1"/>
    <col min="4" max="4" width="3.375" style="80" customWidth="1"/>
    <col min="5" max="5" width="10.375" style="81" customWidth="1"/>
    <col min="6" max="6" width="9.25390625" style="5" customWidth="1"/>
    <col min="7" max="16384" width="9.00390625" style="5" customWidth="1"/>
  </cols>
  <sheetData>
    <row r="1" spans="1:6" ht="15">
      <c r="A1" s="19" t="s">
        <v>27</v>
      </c>
      <c r="B1" s="20"/>
      <c r="C1" s="67"/>
      <c r="D1" s="68"/>
      <c r="E1" s="67"/>
      <c r="F1" s="20"/>
    </row>
    <row r="2" spans="1:6" ht="15">
      <c r="A2" s="19" t="s">
        <v>10</v>
      </c>
      <c r="B2" s="20"/>
      <c r="C2" s="67"/>
      <c r="D2" s="68"/>
      <c r="E2" s="67"/>
      <c r="F2" s="20"/>
    </row>
    <row r="3" spans="1:6" ht="15">
      <c r="A3" s="19"/>
      <c r="B3" s="20"/>
      <c r="C3" s="67"/>
      <c r="D3" s="68"/>
      <c r="E3" s="67"/>
      <c r="F3" s="20"/>
    </row>
    <row r="4" spans="2:6" ht="11.25" customHeight="1">
      <c r="B4" s="20"/>
      <c r="C4" s="67"/>
      <c r="D4" s="68"/>
      <c r="E4" s="67"/>
      <c r="F4" s="20"/>
    </row>
    <row r="5" spans="1:6" ht="15">
      <c r="A5" s="20" t="s">
        <v>182</v>
      </c>
      <c r="B5" s="20"/>
      <c r="C5" s="67"/>
      <c r="D5" s="68"/>
      <c r="E5" s="67"/>
      <c r="F5" s="20"/>
    </row>
    <row r="6" spans="1:6" ht="15">
      <c r="A6" s="20"/>
      <c r="B6" s="1"/>
      <c r="C6" s="57"/>
      <c r="D6" s="69"/>
      <c r="E6" s="57"/>
      <c r="F6" s="1"/>
    </row>
    <row r="7" spans="1:6" ht="15">
      <c r="A7" s="20"/>
      <c r="B7" s="1"/>
      <c r="C7" s="32"/>
      <c r="D7" s="32"/>
      <c r="E7" s="32"/>
      <c r="F7" s="1"/>
    </row>
    <row r="8" spans="1:6" ht="13.5" customHeight="1">
      <c r="A8" s="1"/>
      <c r="B8" s="1"/>
      <c r="C8" s="70" t="s">
        <v>156</v>
      </c>
      <c r="D8" s="68"/>
      <c r="E8" s="137" t="s">
        <v>156</v>
      </c>
      <c r="F8" s="17"/>
    </row>
    <row r="9" spans="1:6" ht="12.75" customHeight="1">
      <c r="A9" s="1"/>
      <c r="B9" s="1"/>
      <c r="C9" s="31" t="s">
        <v>154</v>
      </c>
      <c r="D9" s="71"/>
      <c r="E9" s="31" t="s">
        <v>155</v>
      </c>
      <c r="F9" s="37"/>
    </row>
    <row r="10" spans="1:6" ht="10.5" customHeight="1">
      <c r="A10" s="1"/>
      <c r="B10" s="1"/>
      <c r="C10" s="72" t="s">
        <v>2</v>
      </c>
      <c r="D10" s="73"/>
      <c r="E10" s="72" t="s">
        <v>2</v>
      </c>
      <c r="F10" s="13"/>
    </row>
    <row r="11" spans="1:6" ht="15">
      <c r="A11" s="1"/>
      <c r="B11" s="1"/>
      <c r="C11" s="57"/>
      <c r="D11" s="69"/>
      <c r="E11" s="57"/>
      <c r="F11" s="1"/>
    </row>
    <row r="12" spans="1:6" s="39" customFormat="1" ht="15">
      <c r="A12" s="1" t="s">
        <v>25</v>
      </c>
      <c r="B12" s="1"/>
      <c r="C12" s="27"/>
      <c r="D12" s="25"/>
      <c r="E12" s="27"/>
      <c r="F12" s="1"/>
    </row>
    <row r="13" spans="1:6" s="39" customFormat="1" ht="15" hidden="1">
      <c r="A13" s="1" t="s">
        <v>102</v>
      </c>
      <c r="B13" s="1"/>
      <c r="C13" s="51">
        <f>'Conso IS'!H33</f>
        <v>-767</v>
      </c>
      <c r="D13" s="51"/>
      <c r="E13" s="51">
        <f>'Conso IS'!J28</f>
        <v>-750</v>
      </c>
      <c r="F13" s="2"/>
    </row>
    <row r="14" spans="1:6" s="39" customFormat="1" ht="15" hidden="1">
      <c r="A14" s="1"/>
      <c r="B14" s="1"/>
      <c r="C14" s="51"/>
      <c r="D14" s="51"/>
      <c r="E14" s="51"/>
      <c r="F14" s="2"/>
    </row>
    <row r="15" spans="1:6" s="39" customFormat="1" ht="15" hidden="1">
      <c r="A15" s="1" t="s">
        <v>13</v>
      </c>
      <c r="B15" s="1"/>
      <c r="C15" s="51"/>
      <c r="D15" s="51"/>
      <c r="E15" s="51"/>
      <c r="F15" s="2"/>
    </row>
    <row r="16" spans="1:6" s="39" customFormat="1" ht="15" hidden="1">
      <c r="A16" s="1" t="s">
        <v>21</v>
      </c>
      <c r="B16" s="1"/>
      <c r="C16" s="51">
        <f>'Conso BS'!T13</f>
        <v>0</v>
      </c>
      <c r="D16" s="51"/>
      <c r="E16" s="51">
        <v>97</v>
      </c>
      <c r="F16" s="2"/>
    </row>
    <row r="17" spans="1:6" s="39" customFormat="1" ht="15" hidden="1">
      <c r="A17" s="1" t="s">
        <v>61</v>
      </c>
      <c r="B17" s="1"/>
      <c r="C17" s="51"/>
      <c r="D17" s="51"/>
      <c r="E17" s="51"/>
      <c r="F17" s="2"/>
    </row>
    <row r="18" spans="1:6" s="39" customFormat="1" ht="15" hidden="1">
      <c r="A18" s="1" t="s">
        <v>132</v>
      </c>
      <c r="B18" s="1"/>
      <c r="C18" s="51"/>
      <c r="D18" s="51"/>
      <c r="E18" s="51"/>
      <c r="F18" s="2"/>
    </row>
    <row r="19" spans="1:6" s="39" customFormat="1" ht="15" hidden="1">
      <c r="A19" s="1" t="s">
        <v>47</v>
      </c>
      <c r="B19" s="1"/>
      <c r="C19" s="51">
        <f>'Conso BS'!K50</f>
        <v>348</v>
      </c>
      <c r="D19" s="51"/>
      <c r="E19" s="51">
        <v>604</v>
      </c>
      <c r="F19" s="2"/>
    </row>
    <row r="20" spans="1:6" s="39" customFormat="1" ht="15" hidden="1">
      <c r="A20" s="1" t="s">
        <v>62</v>
      </c>
      <c r="B20" s="1"/>
      <c r="C20" s="51">
        <f>'Conso BS'!U50</f>
        <v>0</v>
      </c>
      <c r="D20" s="51"/>
      <c r="E20" s="51"/>
      <c r="F20" s="2"/>
    </row>
    <row r="21" spans="1:6" s="39" customFormat="1" ht="15" hidden="1">
      <c r="A21" s="1" t="s">
        <v>22</v>
      </c>
      <c r="B21" s="1"/>
      <c r="C21" s="51">
        <f>-'Conso IS'!H23</f>
        <v>14</v>
      </c>
      <c r="D21" s="51"/>
      <c r="E21" s="51">
        <v>30</v>
      </c>
      <c r="F21" s="2"/>
    </row>
    <row r="22" spans="1:6" s="39" customFormat="1" ht="15" hidden="1">
      <c r="A22" s="1" t="s">
        <v>6</v>
      </c>
      <c r="B22" s="1"/>
      <c r="C22" s="51">
        <f>-'Conso IS'!H17</f>
        <v>0</v>
      </c>
      <c r="D22" s="51"/>
      <c r="E22" s="51"/>
      <c r="F22" s="2"/>
    </row>
    <row r="23" spans="1:6" s="39" customFormat="1" ht="15" hidden="1">
      <c r="A23" s="1" t="s">
        <v>63</v>
      </c>
      <c r="B23" s="1"/>
      <c r="C23" s="51"/>
      <c r="D23" s="51"/>
      <c r="E23" s="51"/>
      <c r="F23" s="2"/>
    </row>
    <row r="24" spans="1:6" s="39" customFormat="1" ht="15" hidden="1">
      <c r="A24" s="1" t="s">
        <v>64</v>
      </c>
      <c r="B24" s="1"/>
      <c r="C24" s="51"/>
      <c r="D24" s="51"/>
      <c r="E24" s="51"/>
      <c r="F24" s="2"/>
    </row>
    <row r="25" spans="1:6" s="39" customFormat="1" ht="15" hidden="1">
      <c r="A25" s="1" t="s">
        <v>133</v>
      </c>
      <c r="B25" s="1"/>
      <c r="C25" s="51"/>
      <c r="D25" s="51"/>
      <c r="E25" s="51"/>
      <c r="F25" s="2"/>
    </row>
    <row r="26" spans="1:6" s="39" customFormat="1" ht="15" hidden="1">
      <c r="A26" s="1" t="s">
        <v>65</v>
      </c>
      <c r="B26" s="1"/>
      <c r="C26" s="51">
        <f>'Conso BS'!N50</f>
        <v>0</v>
      </c>
      <c r="D26" s="51"/>
      <c r="E26" s="51">
        <v>215</v>
      </c>
      <c r="F26" s="2"/>
    </row>
    <row r="27" spans="1:6" s="39" customFormat="1" ht="15" hidden="1">
      <c r="A27" s="1" t="s">
        <v>136</v>
      </c>
      <c r="B27" s="1"/>
      <c r="C27" s="51">
        <f>'Conso BS'!L50</f>
        <v>0</v>
      </c>
      <c r="D27" s="51"/>
      <c r="E27" s="51"/>
      <c r="F27" s="2"/>
    </row>
    <row r="28" spans="1:6" s="39" customFormat="1" ht="15" hidden="1">
      <c r="A28" s="1"/>
      <c r="B28" s="1"/>
      <c r="C28" s="54"/>
      <c r="D28" s="51"/>
      <c r="E28" s="54"/>
      <c r="F28" s="2"/>
    </row>
    <row r="29" spans="1:6" s="39" customFormat="1" ht="15" hidden="1">
      <c r="A29" s="1" t="s">
        <v>56</v>
      </c>
      <c r="B29" s="1"/>
      <c r="C29" s="51">
        <f>SUM(C13:C28)</f>
        <v>-405</v>
      </c>
      <c r="D29" s="51"/>
      <c r="E29" s="51">
        <f>SUM(E13:E28)</f>
        <v>196</v>
      </c>
      <c r="F29" s="2"/>
    </row>
    <row r="30" spans="1:6" s="39" customFormat="1" ht="15" hidden="1">
      <c r="A30" s="1"/>
      <c r="B30" s="1"/>
      <c r="C30" s="51"/>
      <c r="D30" s="51"/>
      <c r="E30" s="51"/>
      <c r="F30" s="2"/>
    </row>
    <row r="31" spans="1:6" s="39" customFormat="1" ht="15" hidden="1">
      <c r="A31" s="1" t="s">
        <v>48</v>
      </c>
      <c r="B31" s="1"/>
      <c r="C31" s="51">
        <f>'Conso BS'!O50</f>
        <v>18</v>
      </c>
      <c r="D31" s="51"/>
      <c r="E31" s="51">
        <v>-121</v>
      </c>
      <c r="F31" s="2"/>
    </row>
    <row r="32" spans="1:6" s="39" customFormat="1" ht="15" hidden="1">
      <c r="A32" s="1" t="s">
        <v>49</v>
      </c>
      <c r="B32" s="1"/>
      <c r="C32" s="51">
        <f>'Conso BS'!P50</f>
        <v>-87</v>
      </c>
      <c r="D32" s="51"/>
      <c r="E32" s="51">
        <v>-530</v>
      </c>
      <c r="F32" s="2"/>
    </row>
    <row r="33" spans="1:6" s="39" customFormat="1" ht="15" hidden="1">
      <c r="A33" s="1" t="s">
        <v>50</v>
      </c>
      <c r="B33" s="1"/>
      <c r="C33" s="51">
        <f>'Conso BS'!Q50</f>
        <v>241</v>
      </c>
      <c r="D33" s="51"/>
      <c r="E33" s="51">
        <v>658</v>
      </c>
      <c r="F33" s="2"/>
    </row>
    <row r="34" spans="1:6" s="39" customFormat="1" ht="15" hidden="1">
      <c r="A34" s="1"/>
      <c r="B34" s="1"/>
      <c r="C34" s="54"/>
      <c r="D34" s="51"/>
      <c r="E34" s="54"/>
      <c r="F34" s="2"/>
    </row>
    <row r="35" spans="1:6" s="39" customFormat="1" ht="15" hidden="1">
      <c r="A35" s="1" t="s">
        <v>24</v>
      </c>
      <c r="B35" s="1"/>
      <c r="C35" s="51">
        <f>SUM(C29:C34)</f>
        <v>-233</v>
      </c>
      <c r="D35" s="51"/>
      <c r="E35" s="51">
        <f>SUM(E29:E34)</f>
        <v>203</v>
      </c>
      <c r="F35" s="2"/>
    </row>
    <row r="36" spans="1:6" s="39" customFormat="1" ht="15" hidden="1">
      <c r="A36" s="1" t="s">
        <v>22</v>
      </c>
      <c r="B36" s="1"/>
      <c r="C36" s="51">
        <f>-C21</f>
        <v>-14</v>
      </c>
      <c r="D36" s="51"/>
      <c r="E36" s="51">
        <v>-30</v>
      </c>
      <c r="F36" s="2"/>
    </row>
    <row r="37" spans="1:6" s="39" customFormat="1" ht="15" hidden="1">
      <c r="A37" s="1" t="s">
        <v>6</v>
      </c>
      <c r="B37" s="1"/>
      <c r="C37" s="51">
        <f>-C22</f>
        <v>0</v>
      </c>
      <c r="D37" s="51"/>
      <c r="E37" s="51"/>
      <c r="F37" s="2"/>
    </row>
    <row r="38" spans="1:6" s="39" customFormat="1" ht="15" hidden="1">
      <c r="A38" s="1" t="s">
        <v>58</v>
      </c>
      <c r="B38" s="1"/>
      <c r="C38" s="51">
        <v>0</v>
      </c>
      <c r="D38" s="51"/>
      <c r="E38" s="51"/>
      <c r="F38" s="2"/>
    </row>
    <row r="39" spans="1:6" s="39" customFormat="1" ht="15" hidden="1">
      <c r="A39" s="1"/>
      <c r="B39" s="1"/>
      <c r="C39" s="51"/>
      <c r="D39" s="51"/>
      <c r="E39" s="51"/>
      <c r="F39" s="2"/>
    </row>
    <row r="40" spans="1:6" s="39" customFormat="1" ht="15">
      <c r="A40" s="1" t="s">
        <v>124</v>
      </c>
      <c r="B40" s="1"/>
      <c r="C40" s="51">
        <f>SUM(C35:C38)</f>
        <v>-247</v>
      </c>
      <c r="D40" s="51"/>
      <c r="E40" s="51">
        <f>SUM(E35:E38)</f>
        <v>173</v>
      </c>
      <c r="F40" s="2"/>
    </row>
    <row r="41" spans="1:6" s="39" customFormat="1" ht="15">
      <c r="A41" s="1"/>
      <c r="B41" s="1"/>
      <c r="C41" s="51"/>
      <c r="D41" s="51"/>
      <c r="E41" s="51"/>
      <c r="F41" s="2"/>
    </row>
    <row r="42" spans="1:6" s="39" customFormat="1" ht="15">
      <c r="A42" s="1" t="s">
        <v>74</v>
      </c>
      <c r="B42" s="1"/>
      <c r="C42" s="51"/>
      <c r="D42" s="51"/>
      <c r="E42" s="51"/>
      <c r="F42" s="2"/>
    </row>
    <row r="43" spans="1:6" s="39" customFormat="1" ht="15" hidden="1">
      <c r="A43" s="1" t="s">
        <v>7</v>
      </c>
      <c r="B43" s="1"/>
      <c r="C43" s="51">
        <f>'Conso BS'!J50</f>
        <v>0</v>
      </c>
      <c r="D43" s="51"/>
      <c r="E43" s="51"/>
      <c r="F43" s="2"/>
    </row>
    <row r="44" spans="1:6" s="39" customFormat="1" ht="15" hidden="1">
      <c r="A44" s="1" t="s">
        <v>20</v>
      </c>
      <c r="B44" s="1"/>
      <c r="C44" s="51">
        <f>'Conso BS'!V13</f>
        <v>-114</v>
      </c>
      <c r="D44" s="51"/>
      <c r="E44" s="51">
        <v>-103</v>
      </c>
      <c r="F44" s="2"/>
    </row>
    <row r="45" spans="1:6" s="39" customFormat="1" ht="15" hidden="1">
      <c r="A45" s="1" t="s">
        <v>6</v>
      </c>
      <c r="B45" s="1"/>
      <c r="C45" s="51"/>
      <c r="D45" s="51"/>
      <c r="E45" s="51"/>
      <c r="F45" s="2"/>
    </row>
    <row r="46" spans="1:6" s="39" customFormat="1" ht="15" hidden="1">
      <c r="A46" s="1" t="s">
        <v>51</v>
      </c>
      <c r="B46" s="1"/>
      <c r="C46" s="51"/>
      <c r="D46" s="51"/>
      <c r="E46" s="51"/>
      <c r="F46" s="2"/>
    </row>
    <row r="47" spans="1:6" s="39" customFormat="1" ht="15" hidden="1">
      <c r="A47" s="1" t="s">
        <v>123</v>
      </c>
      <c r="B47" s="1"/>
      <c r="C47" s="51"/>
      <c r="D47" s="51"/>
      <c r="E47" s="51"/>
      <c r="F47" s="2"/>
    </row>
    <row r="48" spans="1:6" s="39" customFormat="1" ht="15" hidden="1">
      <c r="A48" s="1"/>
      <c r="B48" s="1"/>
      <c r="C48" s="51"/>
      <c r="D48" s="51"/>
      <c r="E48" s="51"/>
      <c r="F48" s="2"/>
    </row>
    <row r="49" spans="1:6" s="39" customFormat="1" ht="15">
      <c r="A49" s="1" t="s">
        <v>139</v>
      </c>
      <c r="B49" s="1"/>
      <c r="C49" s="51">
        <f>SUM(C43:C48)</f>
        <v>-114</v>
      </c>
      <c r="D49" s="51"/>
      <c r="E49" s="51">
        <f>SUM(E43:E48)</f>
        <v>-103</v>
      </c>
      <c r="F49" s="2"/>
    </row>
    <row r="50" spans="1:6" s="39" customFormat="1" ht="15">
      <c r="A50" s="1"/>
      <c r="B50" s="1"/>
      <c r="C50" s="49"/>
      <c r="D50" s="51"/>
      <c r="E50" s="49"/>
      <c r="F50" s="3"/>
    </row>
    <row r="51" spans="1:6" s="39" customFormat="1" ht="15">
      <c r="A51" s="1" t="s">
        <v>36</v>
      </c>
      <c r="B51" s="1"/>
      <c r="C51" s="49"/>
      <c r="D51" s="51"/>
      <c r="E51" s="49"/>
      <c r="F51" s="3"/>
    </row>
    <row r="52" spans="1:6" s="39" customFormat="1" ht="15" hidden="1">
      <c r="A52" s="1" t="s">
        <v>97</v>
      </c>
      <c r="B52" s="1"/>
      <c r="C52" s="49">
        <f>'Conso BS'!S50</f>
        <v>-87</v>
      </c>
      <c r="D52" s="51"/>
      <c r="E52" s="49">
        <v>-55</v>
      </c>
      <c r="F52" s="3"/>
    </row>
    <row r="53" spans="1:6" s="39" customFormat="1" ht="15" hidden="1">
      <c r="A53" s="1" t="s">
        <v>98</v>
      </c>
      <c r="B53" s="1"/>
      <c r="C53" s="49">
        <f>'Conso BS'!R50</f>
        <v>148</v>
      </c>
      <c r="D53" s="51"/>
      <c r="E53" s="49">
        <v>441</v>
      </c>
      <c r="F53" s="3"/>
    </row>
    <row r="54" spans="1:6" s="39" customFormat="1" ht="15" hidden="1">
      <c r="A54" s="1"/>
      <c r="B54" s="1"/>
      <c r="C54" s="49"/>
      <c r="D54" s="51"/>
      <c r="E54" s="49"/>
      <c r="F54" s="3"/>
    </row>
    <row r="55" spans="1:6" s="39" customFormat="1" ht="15">
      <c r="A55" s="1" t="s">
        <v>35</v>
      </c>
      <c r="B55" s="1"/>
      <c r="C55" s="51">
        <f>SUM(C52:C54)</f>
        <v>61</v>
      </c>
      <c r="D55" s="51"/>
      <c r="E55" s="51">
        <f>SUM(E52:E54)</f>
        <v>386</v>
      </c>
      <c r="F55" s="2"/>
    </row>
    <row r="56" spans="1:6" ht="15">
      <c r="A56" s="1"/>
      <c r="B56" s="1"/>
      <c r="C56" s="49"/>
      <c r="D56" s="51"/>
      <c r="E56" s="49"/>
      <c r="F56" s="3"/>
    </row>
    <row r="57" spans="1:6" ht="15">
      <c r="A57" s="1"/>
      <c r="B57" s="1"/>
      <c r="C57" s="54"/>
      <c r="D57" s="51"/>
      <c r="E57" s="54"/>
      <c r="F57" s="3"/>
    </row>
    <row r="58" spans="1:6" ht="15">
      <c r="A58" s="1" t="s">
        <v>59</v>
      </c>
      <c r="B58" s="1"/>
      <c r="C58" s="49">
        <f>C40+C49+C55</f>
        <v>-300</v>
      </c>
      <c r="D58" s="51"/>
      <c r="E58" s="49">
        <f>E40+E49+E55</f>
        <v>456</v>
      </c>
      <c r="F58" s="3"/>
    </row>
    <row r="59" spans="1:6" ht="15">
      <c r="A59" s="1"/>
      <c r="B59" s="1"/>
      <c r="C59" s="49"/>
      <c r="D59" s="51"/>
      <c r="E59" s="49"/>
      <c r="F59" s="3"/>
    </row>
    <row r="60" spans="1:6" ht="15">
      <c r="A60" s="1" t="s">
        <v>9</v>
      </c>
      <c r="B60" s="1"/>
      <c r="C60" s="49">
        <f>'Conso BS'!X50</f>
        <v>3</v>
      </c>
      <c r="D60" s="51"/>
      <c r="E60" s="49">
        <v>-42</v>
      </c>
      <c r="F60" s="3"/>
    </row>
    <row r="61" spans="1:6" ht="15">
      <c r="A61" s="1"/>
      <c r="B61" s="1"/>
      <c r="C61" s="49"/>
      <c r="D61" s="51"/>
      <c r="E61" s="49"/>
      <c r="F61" s="3"/>
    </row>
    <row r="62" spans="1:6" ht="25.5">
      <c r="A62" s="14" t="s">
        <v>165</v>
      </c>
      <c r="B62" s="1"/>
      <c r="C62" s="49">
        <v>1255</v>
      </c>
      <c r="D62" s="51"/>
      <c r="E62" s="49">
        <v>553</v>
      </c>
      <c r="F62" s="3"/>
    </row>
    <row r="63" spans="1:6" ht="11.25" customHeight="1">
      <c r="A63" s="1"/>
      <c r="B63" s="1"/>
      <c r="C63" s="49"/>
      <c r="D63" s="51"/>
      <c r="E63" s="49"/>
      <c r="F63" s="3"/>
    </row>
    <row r="64" spans="1:6" ht="26.25" thickBot="1">
      <c r="A64" s="14" t="s">
        <v>161</v>
      </c>
      <c r="B64" s="1"/>
      <c r="C64" s="52">
        <f>SUM(C58:C62)</f>
        <v>958</v>
      </c>
      <c r="D64" s="51"/>
      <c r="E64" s="52">
        <f>SUM(E58:E62)</f>
        <v>967</v>
      </c>
      <c r="F64" s="2"/>
    </row>
    <row r="65" spans="1:6" ht="15">
      <c r="A65" s="1"/>
      <c r="B65" s="1"/>
      <c r="C65" s="49"/>
      <c r="D65" s="51"/>
      <c r="E65" s="49"/>
      <c r="F65" s="3"/>
    </row>
    <row r="66" spans="1:6" ht="15">
      <c r="A66" s="1" t="s">
        <v>162</v>
      </c>
      <c r="B66" s="1"/>
      <c r="C66" s="49"/>
      <c r="D66" s="51"/>
      <c r="E66" s="49"/>
      <c r="F66" s="3"/>
    </row>
    <row r="67" spans="1:6" s="11" customFormat="1" ht="15">
      <c r="A67" s="1" t="s">
        <v>23</v>
      </c>
      <c r="B67" s="10"/>
      <c r="C67" s="49">
        <f>'Conso BS'!F23</f>
        <v>955</v>
      </c>
      <c r="D67" s="74"/>
      <c r="E67" s="49">
        <v>1233</v>
      </c>
      <c r="F67" s="40"/>
    </row>
    <row r="68" spans="1:6" s="11" customFormat="1" ht="15">
      <c r="A68" s="1" t="s">
        <v>45</v>
      </c>
      <c r="B68" s="10"/>
      <c r="C68" s="49">
        <f>'Conso BS'!F22</f>
        <v>3</v>
      </c>
      <c r="D68" s="74"/>
      <c r="E68" s="49">
        <v>166</v>
      </c>
      <c r="F68" s="40"/>
    </row>
    <row r="69" spans="1:6" s="11" customFormat="1" ht="15">
      <c r="A69" s="1" t="s">
        <v>100</v>
      </c>
      <c r="B69" s="10"/>
      <c r="C69" s="49">
        <f>-'Conso BS'!F31</f>
        <v>0</v>
      </c>
      <c r="D69" s="74"/>
      <c r="E69" s="49">
        <v>-432</v>
      </c>
      <c r="F69" s="40"/>
    </row>
    <row r="70" spans="1:6" s="11" customFormat="1" ht="15.75" thickBot="1">
      <c r="A70" s="10"/>
      <c r="B70" s="10"/>
      <c r="C70" s="52">
        <f>SUM(C67:C69)</f>
        <v>958</v>
      </c>
      <c r="D70" s="74"/>
      <c r="E70" s="52">
        <f>SUM(E67:E69)</f>
        <v>967</v>
      </c>
      <c r="F70" s="40"/>
    </row>
    <row r="71" spans="1:6" s="11" customFormat="1" ht="15">
      <c r="A71" s="10"/>
      <c r="B71" s="10"/>
      <c r="C71" s="125"/>
      <c r="D71" s="75"/>
      <c r="E71" s="76"/>
      <c r="F71" s="10"/>
    </row>
    <row r="72" spans="3:6" s="1" customFormat="1" ht="12.75">
      <c r="C72" s="57"/>
      <c r="D72" s="77"/>
      <c r="E72" s="33"/>
      <c r="F72" s="6"/>
    </row>
    <row r="73" spans="1:6" s="1" customFormat="1" ht="15.75">
      <c r="A73" s="140" t="s">
        <v>184</v>
      </c>
      <c r="B73" s="16"/>
      <c r="C73" s="56"/>
      <c r="D73" s="78"/>
      <c r="E73" s="56"/>
      <c r="F73" s="16"/>
    </row>
    <row r="74" spans="1:6" s="1" customFormat="1" ht="15" customHeight="1">
      <c r="A74" s="140" t="s">
        <v>183</v>
      </c>
      <c r="B74" s="16"/>
      <c r="C74" s="56"/>
      <c r="D74" s="78"/>
      <c r="E74" s="56"/>
      <c r="F74" s="16"/>
    </row>
    <row r="75" spans="3:6" s="1" customFormat="1" ht="12.75">
      <c r="C75" s="57"/>
      <c r="D75" s="25"/>
      <c r="E75" s="27"/>
      <c r="F75" s="4"/>
    </row>
    <row r="78" spans="3:5" ht="14.25">
      <c r="C78" s="106">
        <f>C64-C70</f>
        <v>0</v>
      </c>
      <c r="E78" s="106">
        <f>E64-E70</f>
        <v>0</v>
      </c>
    </row>
    <row r="79" ht="14.25">
      <c r="C79" s="79" t="s">
        <v>122</v>
      </c>
    </row>
  </sheetData>
  <printOptions horizontalCentered="1"/>
  <pageMargins left="0.75" right="0.34" top="0.67" bottom="0.25" header="0.17" footer="0.19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2:K47"/>
  <sheetViews>
    <sheetView showGridLines="0" view="pageBreakPreview" zoomScaleSheetLayoutView="100" workbookViewId="0" topLeftCell="A1">
      <selection activeCell="B25" sqref="B25"/>
    </sheetView>
  </sheetViews>
  <sheetFormatPr defaultColWidth="9.00390625" defaultRowHeight="14.25"/>
  <cols>
    <col min="1" max="1" width="2.125" style="1" customWidth="1"/>
    <col min="2" max="2" width="28.875" style="1" customWidth="1"/>
    <col min="3" max="3" width="11.00390625" style="1" customWidth="1"/>
    <col min="4" max="4" width="9.50390625" style="27" customWidth="1"/>
    <col min="5" max="6" width="9.25390625" style="27" customWidth="1"/>
    <col min="7" max="7" width="10.25390625" style="57" customWidth="1"/>
    <col min="8" max="8" width="12.00390625" style="57" customWidth="1"/>
    <col min="9" max="9" width="7.375" style="1" customWidth="1"/>
    <col min="10" max="16384" width="9.00390625" style="1" customWidth="1"/>
  </cols>
  <sheetData>
    <row r="2" spans="1:6" ht="12.75">
      <c r="A2" s="19" t="s">
        <v>27</v>
      </c>
      <c r="B2" s="20"/>
      <c r="C2" s="20"/>
      <c r="D2" s="87"/>
      <c r="E2" s="87"/>
      <c r="F2" s="87"/>
    </row>
    <row r="3" spans="1:6" ht="12.75">
      <c r="A3" s="19" t="s">
        <v>10</v>
      </c>
      <c r="B3" s="20"/>
      <c r="C3" s="20"/>
      <c r="D3" s="87"/>
      <c r="E3" s="87"/>
      <c r="F3" s="87"/>
    </row>
    <row r="4" spans="1:6" ht="12.75">
      <c r="A4" s="19"/>
      <c r="B4" s="20"/>
      <c r="C4" s="20"/>
      <c r="D4" s="87"/>
      <c r="E4" s="87"/>
      <c r="F4" s="87"/>
    </row>
    <row r="5" spans="2:6" ht="12.75">
      <c r="B5" s="20"/>
      <c r="C5" s="20"/>
      <c r="D5" s="87"/>
      <c r="E5" s="87"/>
      <c r="F5" s="87"/>
    </row>
    <row r="6" spans="1:6" ht="12.75">
      <c r="A6" s="46" t="s">
        <v>185</v>
      </c>
      <c r="B6" s="20"/>
      <c r="C6" s="20"/>
      <c r="D6" s="87"/>
      <c r="E6" s="87"/>
      <c r="F6" s="87"/>
    </row>
    <row r="7" ht="12.75">
      <c r="A7" s="20"/>
    </row>
    <row r="8" spans="4:7" ht="12.75" customHeight="1">
      <c r="D8" s="147" t="s">
        <v>166</v>
      </c>
      <c r="E8" s="147"/>
      <c r="F8" s="147"/>
      <c r="G8" s="67" t="s">
        <v>167</v>
      </c>
    </row>
    <row r="9" spans="4:8" ht="51">
      <c r="D9" s="88" t="s">
        <v>0</v>
      </c>
      <c r="E9" s="88" t="s">
        <v>12</v>
      </c>
      <c r="F9" s="88" t="s">
        <v>73</v>
      </c>
      <c r="G9" s="88" t="s">
        <v>72</v>
      </c>
      <c r="H9" s="88" t="s">
        <v>1</v>
      </c>
    </row>
    <row r="10" spans="4:8" ht="12.75">
      <c r="D10" s="32" t="s">
        <v>2</v>
      </c>
      <c r="E10" s="32" t="s">
        <v>2</v>
      </c>
      <c r="F10" s="32" t="s">
        <v>2</v>
      </c>
      <c r="G10" s="32" t="s">
        <v>2</v>
      </c>
      <c r="H10" s="32" t="s">
        <v>2</v>
      </c>
    </row>
    <row r="11" spans="2:6" ht="12.75">
      <c r="B11" s="20" t="s">
        <v>157</v>
      </c>
      <c r="D11" s="32"/>
      <c r="E11" s="57"/>
      <c r="F11" s="57"/>
    </row>
    <row r="12" spans="2:8" ht="12.75">
      <c r="B12" s="20"/>
      <c r="D12" s="73"/>
      <c r="E12" s="69"/>
      <c r="F12" s="69"/>
      <c r="G12" s="69"/>
      <c r="H12" s="69"/>
    </row>
    <row r="13" spans="2:8" ht="12.75">
      <c r="B13" s="18"/>
      <c r="C13" s="18"/>
      <c r="D13" s="89"/>
      <c r="E13" s="77"/>
      <c r="F13" s="89"/>
      <c r="G13" s="89"/>
      <c r="H13" s="89"/>
    </row>
    <row r="14" spans="2:8" ht="12.75">
      <c r="B14" s="1" t="s">
        <v>158</v>
      </c>
      <c r="C14" s="18"/>
      <c r="D14" s="51">
        <v>13415</v>
      </c>
      <c r="E14" s="51">
        <v>15604</v>
      </c>
      <c r="F14" s="51">
        <v>-85</v>
      </c>
      <c r="G14" s="51">
        <v>-21086</v>
      </c>
      <c r="H14" s="51">
        <f>SUM(D14:G14)</f>
        <v>7848</v>
      </c>
    </row>
    <row r="15" spans="3:8" ht="12.75">
      <c r="C15" s="18"/>
      <c r="D15" s="51"/>
      <c r="E15" s="51"/>
      <c r="F15" s="51"/>
      <c r="G15" s="51"/>
      <c r="H15" s="51"/>
    </row>
    <row r="16" spans="2:8" ht="12.75">
      <c r="B16" s="1" t="s">
        <v>171</v>
      </c>
      <c r="C16" s="18"/>
      <c r="D16" s="51">
        <v>0</v>
      </c>
      <c r="E16" s="51">
        <v>0</v>
      </c>
      <c r="F16" s="51">
        <v>0</v>
      </c>
      <c r="G16" s="51">
        <f>'Conso IS'!H33</f>
        <v>-767</v>
      </c>
      <c r="H16" s="51">
        <f>SUM(D16:G16)</f>
        <v>-767</v>
      </c>
    </row>
    <row r="17" spans="3:8" ht="12.75">
      <c r="C17" s="18"/>
      <c r="D17" s="51"/>
      <c r="E17" s="51"/>
      <c r="F17" s="51"/>
      <c r="G17" s="51"/>
      <c r="H17" s="51"/>
    </row>
    <row r="18" spans="2:8" ht="12.75">
      <c r="B18" s="1" t="s">
        <v>18</v>
      </c>
      <c r="C18" s="18"/>
      <c r="D18" s="51">
        <v>0</v>
      </c>
      <c r="E18" s="51">
        <v>0</v>
      </c>
      <c r="F18" s="51">
        <f>'Conso BS'!X50</f>
        <v>3</v>
      </c>
      <c r="G18" s="51">
        <v>0</v>
      </c>
      <c r="H18" s="51">
        <f>SUM(D18:G18)</f>
        <v>3</v>
      </c>
    </row>
    <row r="19" spans="3:10" ht="12.75">
      <c r="C19" s="18"/>
      <c r="D19" s="54"/>
      <c r="E19" s="54"/>
      <c r="F19" s="54"/>
      <c r="G19" s="54"/>
      <c r="H19" s="54"/>
      <c r="J19" s="57" t="s">
        <v>122</v>
      </c>
    </row>
    <row r="20" spans="2:10" ht="12.75">
      <c r="B20" s="1" t="s">
        <v>159</v>
      </c>
      <c r="C20" s="18"/>
      <c r="D20" s="51">
        <f>SUM(D14:D19)</f>
        <v>13415</v>
      </c>
      <c r="E20" s="51">
        <f>SUM(E14:E19)</f>
        <v>15604</v>
      </c>
      <c r="F20" s="51">
        <f>SUM(F14:F19)</f>
        <v>-82</v>
      </c>
      <c r="G20" s="51">
        <f>SUM(G14:G19)</f>
        <v>-21853</v>
      </c>
      <c r="H20" s="51">
        <f>SUM(H14:H19)</f>
        <v>7084</v>
      </c>
      <c r="J20" s="85">
        <f>H20-'Conso BS'!F48</f>
        <v>0</v>
      </c>
    </row>
    <row r="21" spans="2:8" ht="13.5" thickBot="1">
      <c r="B21" s="18"/>
      <c r="C21" s="18"/>
      <c r="D21" s="90"/>
      <c r="E21" s="90"/>
      <c r="F21" s="90"/>
      <c r="G21" s="90"/>
      <c r="H21" s="90"/>
    </row>
    <row r="22" spans="2:8" ht="13.5" thickTop="1">
      <c r="B22" s="18"/>
      <c r="C22" s="18"/>
      <c r="D22" s="51"/>
      <c r="E22" s="51"/>
      <c r="F22" s="51"/>
      <c r="G22" s="51"/>
      <c r="H22" s="51"/>
    </row>
    <row r="23" spans="2:11" ht="12.75">
      <c r="B23" s="18"/>
      <c r="C23" s="18"/>
      <c r="D23" s="51"/>
      <c r="E23" s="51"/>
      <c r="F23" s="51"/>
      <c r="G23" s="51"/>
      <c r="H23" s="51"/>
      <c r="J23" s="1" t="s">
        <v>138</v>
      </c>
      <c r="K23" s="41">
        <f>E20+F20+G20</f>
        <v>-6331</v>
      </c>
    </row>
    <row r="24" spans="2:11" ht="12.75" customHeight="1">
      <c r="B24" s="18"/>
      <c r="C24" s="18"/>
      <c r="D24" s="147" t="s">
        <v>166</v>
      </c>
      <c r="E24" s="147"/>
      <c r="F24" s="147"/>
      <c r="G24" s="67" t="s">
        <v>167</v>
      </c>
      <c r="H24" s="85"/>
      <c r="J24" s="1" t="s">
        <v>140</v>
      </c>
      <c r="K24" s="3">
        <f>'Conso BS'!F43</f>
        <v>0</v>
      </c>
    </row>
    <row r="25" spans="4:11" ht="51">
      <c r="D25" s="91" t="s">
        <v>54</v>
      </c>
      <c r="E25" s="91" t="s">
        <v>12</v>
      </c>
      <c r="F25" s="91" t="s">
        <v>8</v>
      </c>
      <c r="G25" s="91" t="s">
        <v>46</v>
      </c>
      <c r="H25" s="91" t="s">
        <v>1</v>
      </c>
      <c r="J25" s="1" t="s">
        <v>122</v>
      </c>
      <c r="K25" s="41">
        <f>K23-K24</f>
        <v>-6331</v>
      </c>
    </row>
    <row r="26" spans="4:8" ht="12.75">
      <c r="D26" s="92" t="s">
        <v>2</v>
      </c>
      <c r="E26" s="92" t="s">
        <v>2</v>
      </c>
      <c r="F26" s="92" t="s">
        <v>2</v>
      </c>
      <c r="G26" s="92" t="s">
        <v>2</v>
      </c>
      <c r="H26" s="92" t="s">
        <v>2</v>
      </c>
    </row>
    <row r="27" spans="2:8" ht="12.75">
      <c r="B27" s="20" t="s">
        <v>160</v>
      </c>
      <c r="D27" s="92"/>
      <c r="E27" s="85"/>
      <c r="F27" s="85"/>
      <c r="G27" s="85"/>
      <c r="H27" s="85"/>
    </row>
    <row r="28" spans="2:8" ht="12.75">
      <c r="B28" s="20"/>
      <c r="D28" s="92"/>
      <c r="E28" s="85"/>
      <c r="F28" s="85"/>
      <c r="G28" s="85"/>
      <c r="H28" s="85"/>
    </row>
    <row r="29" spans="2:8" ht="12.75">
      <c r="B29" s="1" t="s">
        <v>71</v>
      </c>
      <c r="D29" s="51">
        <v>13415</v>
      </c>
      <c r="E29" s="51">
        <v>15604</v>
      </c>
      <c r="F29" s="51">
        <v>-24</v>
      </c>
      <c r="G29" s="51">
        <v>-10570</v>
      </c>
      <c r="H29" s="51">
        <f>SUM(D29:G29)</f>
        <v>18425</v>
      </c>
    </row>
    <row r="30" spans="4:8" ht="12.75">
      <c r="D30" s="51"/>
      <c r="E30" s="51"/>
      <c r="F30" s="51"/>
      <c r="G30" s="51"/>
      <c r="H30" s="51"/>
    </row>
    <row r="31" spans="2:8" ht="12.75">
      <c r="B31" s="1" t="s">
        <v>171</v>
      </c>
      <c r="C31" s="18"/>
      <c r="D31" s="49">
        <v>0</v>
      </c>
      <c r="E31" s="51">
        <v>0</v>
      </c>
      <c r="F31" s="51">
        <v>0</v>
      </c>
      <c r="G31" s="51">
        <v>-750</v>
      </c>
      <c r="H31" s="51">
        <f>SUM(D31:G31)</f>
        <v>-750</v>
      </c>
    </row>
    <row r="32" spans="3:8" ht="12.75">
      <c r="C32" s="18"/>
      <c r="D32" s="51"/>
      <c r="E32" s="51"/>
      <c r="F32" s="51"/>
      <c r="G32" s="51"/>
      <c r="H32" s="51"/>
    </row>
    <row r="33" spans="2:8" ht="12.75">
      <c r="B33" s="1" t="s">
        <v>18</v>
      </c>
      <c r="C33" s="18"/>
      <c r="D33" s="51">
        <v>0</v>
      </c>
      <c r="E33" s="51">
        <v>0</v>
      </c>
      <c r="F33" s="51">
        <v>-42</v>
      </c>
      <c r="G33" s="51">
        <v>0</v>
      </c>
      <c r="H33" s="51">
        <f>SUM(D33:G33)</f>
        <v>-42</v>
      </c>
    </row>
    <row r="34" spans="3:8" ht="12.75">
      <c r="C34" s="18"/>
      <c r="D34" s="54"/>
      <c r="E34" s="54"/>
      <c r="F34" s="54"/>
      <c r="G34" s="54"/>
      <c r="H34" s="54"/>
    </row>
    <row r="35" spans="2:8" ht="12.75">
      <c r="B35" s="1" t="s">
        <v>168</v>
      </c>
      <c r="C35" s="18"/>
      <c r="D35" s="51">
        <f>SUM(D29:D34)</f>
        <v>13415</v>
      </c>
      <c r="E35" s="51">
        <f>SUM(E29:E34)</f>
        <v>15604</v>
      </c>
      <c r="F35" s="51">
        <f>SUM(F29:F34)</f>
        <v>-66</v>
      </c>
      <c r="G35" s="51">
        <f>SUM(G29:G34)</f>
        <v>-11320</v>
      </c>
      <c r="H35" s="51">
        <f>SUM(H29:H34)</f>
        <v>17633</v>
      </c>
    </row>
    <row r="36" spans="2:8" ht="13.5" thickBot="1">
      <c r="B36" s="18"/>
      <c r="C36" s="18"/>
      <c r="D36" s="90"/>
      <c r="E36" s="90"/>
      <c r="F36" s="90"/>
      <c r="G36" s="90"/>
      <c r="H36" s="90"/>
    </row>
    <row r="37" spans="3:8" ht="13.5" thickTop="1">
      <c r="C37" s="18"/>
      <c r="D37" s="93"/>
      <c r="E37" s="53"/>
      <c r="F37" s="93"/>
      <c r="G37" s="93"/>
      <c r="H37" s="93"/>
    </row>
    <row r="38" spans="2:8" ht="12.75">
      <c r="B38" s="145"/>
      <c r="C38" s="146"/>
      <c r="D38" s="146"/>
      <c r="E38" s="146"/>
      <c r="F38" s="146"/>
      <c r="G38" s="146"/>
      <c r="H38" s="146"/>
    </row>
    <row r="39" spans="2:8" ht="12.75">
      <c r="B39" s="146"/>
      <c r="C39" s="146"/>
      <c r="D39" s="146"/>
      <c r="E39" s="146"/>
      <c r="F39" s="146"/>
      <c r="G39" s="146"/>
      <c r="H39" s="146"/>
    </row>
    <row r="40" spans="2:8" ht="12.75">
      <c r="B40" s="146"/>
      <c r="C40" s="146"/>
      <c r="D40" s="146"/>
      <c r="E40" s="146"/>
      <c r="F40" s="146"/>
      <c r="G40" s="146"/>
      <c r="H40" s="146"/>
    </row>
    <row r="41" spans="2:11" ht="12.75">
      <c r="B41" s="146"/>
      <c r="C41" s="146"/>
      <c r="D41" s="146"/>
      <c r="E41" s="146"/>
      <c r="F41" s="146"/>
      <c r="G41" s="146"/>
      <c r="H41" s="146"/>
      <c r="K41" s="12"/>
    </row>
    <row r="42" spans="2:11" ht="12.75" customHeight="1">
      <c r="B42" s="140" t="s">
        <v>186</v>
      </c>
      <c r="C42" s="140"/>
      <c r="D42" s="140"/>
      <c r="E42" s="140"/>
      <c r="F42" s="140"/>
      <c r="G42" s="140"/>
      <c r="H42" s="140"/>
      <c r="K42" s="12"/>
    </row>
    <row r="43" spans="2:11" ht="12.75" customHeight="1">
      <c r="B43" s="140" t="s">
        <v>183</v>
      </c>
      <c r="C43" s="140"/>
      <c r="D43" s="140"/>
      <c r="E43" s="140"/>
      <c r="F43" s="140"/>
      <c r="G43" s="140"/>
      <c r="H43" s="140"/>
      <c r="K43" s="12"/>
    </row>
    <row r="44" spans="2:11" ht="12.75" customHeight="1">
      <c r="B44" s="140"/>
      <c r="C44" s="140"/>
      <c r="D44" s="140"/>
      <c r="E44" s="140"/>
      <c r="F44" s="140"/>
      <c r="G44" s="140"/>
      <c r="H44" s="140"/>
      <c r="I44" s="15"/>
      <c r="K44" s="12"/>
    </row>
    <row r="45" spans="2:11" ht="29.25" customHeight="1">
      <c r="B45" s="140"/>
      <c r="C45" s="140"/>
      <c r="D45" s="140"/>
      <c r="E45" s="140"/>
      <c r="F45" s="140"/>
      <c r="G45" s="140"/>
      <c r="H45" s="140"/>
      <c r="I45" s="15"/>
      <c r="K45" s="12"/>
    </row>
    <row r="46" spans="4:7" ht="15">
      <c r="D46" s="57"/>
      <c r="E46" s="57"/>
      <c r="F46" s="57"/>
      <c r="G46" s="79"/>
    </row>
    <row r="47" spans="4:7" ht="15">
      <c r="D47" s="57"/>
      <c r="E47" s="57"/>
      <c r="F47" s="57"/>
      <c r="G47" s="79"/>
    </row>
  </sheetData>
  <sheetProtection selectLockedCells="1" selectUnlockedCells="1"/>
  <mergeCells count="3">
    <mergeCell ref="B38:H41"/>
    <mergeCell ref="D8:F8"/>
    <mergeCell ref="D24:F24"/>
  </mergeCells>
  <printOptions/>
  <pageMargins left="0.44" right="0.29" top="0.76" bottom="0.48" header="0.5" footer="0.36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L</dc:creator>
  <cp:keywords/>
  <dc:description/>
  <cp:lastModifiedBy>GLOBAL</cp:lastModifiedBy>
  <cp:lastPrinted>2010-05-14T01:28:31Z</cp:lastPrinted>
  <dcterms:created xsi:type="dcterms:W3CDTF">2004-09-15T12:54:22Z</dcterms:created>
  <dcterms:modified xsi:type="dcterms:W3CDTF">2010-05-31T06:27:17Z</dcterms:modified>
  <cp:category/>
  <cp:version/>
  <cp:contentType/>
  <cp:contentStatus/>
</cp:coreProperties>
</file>