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555" activeTab="0"/>
  </bookViews>
  <sheets>
    <sheet name="IS" sheetId="1" r:id="rId1"/>
    <sheet name="BS" sheetId="2" r:id="rId2"/>
    <sheet name="Equity" sheetId="3" r:id="rId3"/>
    <sheet name="CashFlow" sheetId="4" r:id="rId4"/>
  </sheets>
  <definedNames>
    <definedName name="_xlnm.Print_Area" localSheetId="1">'BS'!$A$1:$D$55</definedName>
    <definedName name="_xlnm.Print_Area" localSheetId="0">'IS'!$A$1:$J$57</definedName>
  </definedNames>
  <calcPr fullCalcOnLoad="1"/>
</workbook>
</file>

<file path=xl/sharedStrings.xml><?xml version="1.0" encoding="utf-8"?>
<sst xmlns="http://schemas.openxmlformats.org/spreadsheetml/2006/main" count="183" uniqueCount="142">
  <si>
    <r>
      <t xml:space="preserve">FLONIC HI-TEC BHD </t>
    </r>
    <r>
      <rPr>
        <sz val="11"/>
        <rFont val="Arial"/>
        <family val="0"/>
      </rPr>
      <t>( Company No. 655665-T )</t>
    </r>
  </si>
  <si>
    <t>(Incorporated in Malaysia)</t>
  </si>
  <si>
    <t xml:space="preserve">CONDENSED CONSOLIDATED INCOME STATEMENT </t>
  </si>
  <si>
    <t>Individual Quarter</t>
  </si>
  <si>
    <t>Cumulative Quarter</t>
  </si>
  <si>
    <t>Automatic Link</t>
  </si>
  <si>
    <t>Current Quarter</t>
  </si>
  <si>
    <t>Comparative</t>
  </si>
  <si>
    <t>Year Ended</t>
  </si>
  <si>
    <t>6 months</t>
  </si>
  <si>
    <t xml:space="preserve">Ended </t>
  </si>
  <si>
    <t>Quarter Ended</t>
  </si>
  <si>
    <t xml:space="preserve">Cumulative </t>
  </si>
  <si>
    <t xml:space="preserve">  31/01/2010</t>
  </si>
  <si>
    <t xml:space="preserve">    31/01/2009</t>
  </si>
  <si>
    <t xml:space="preserve">  31/01/2009</t>
  </si>
  <si>
    <t>RM</t>
  </si>
  <si>
    <t>Revenue</t>
  </si>
  <si>
    <t>Other operating income</t>
  </si>
  <si>
    <t>Operating expenses</t>
  </si>
  <si>
    <t>Profit/ (Loss) from operations</t>
  </si>
  <si>
    <t>Finance costs</t>
  </si>
  <si>
    <t>Share of loss in associate</t>
  </si>
  <si>
    <t>Profit/(Loss) before taxation</t>
  </si>
  <si>
    <t>Taxation</t>
  </si>
  <si>
    <t>Attributable to:</t>
  </si>
  <si>
    <t>Equity holders of the Company</t>
  </si>
  <si>
    <t>Minority interest</t>
  </si>
  <si>
    <t xml:space="preserve">Earnings per share attributable </t>
  </si>
  <si>
    <t>to equity holders of the Company</t>
  </si>
  <si>
    <t xml:space="preserve"> - Basic (sen)</t>
  </si>
  <si>
    <t>CONDENSED CONSOLIDATED BALANCE SHEET</t>
  </si>
  <si>
    <t>AS AT 31 JANUARY 2010</t>
  </si>
  <si>
    <t>(Unaudited)</t>
  </si>
  <si>
    <t>(Audited)</t>
  </si>
  <si>
    <t>As at</t>
  </si>
  <si>
    <t xml:space="preserve"> 31/01/2010</t>
  </si>
  <si>
    <t>NON CURRENT ASSETS</t>
  </si>
  <si>
    <t>Property, plant and equipment</t>
  </si>
  <si>
    <t>Prepaid lease payment</t>
  </si>
  <si>
    <t>Associates</t>
  </si>
  <si>
    <t>Deferred tax assets</t>
  </si>
  <si>
    <t>CURRENT ASSETS</t>
  </si>
  <si>
    <t>Inventories</t>
  </si>
  <si>
    <t>Trade and other receivables</t>
  </si>
  <si>
    <t>Tax recoverable</t>
  </si>
  <si>
    <t>Fixed deposit with licensed bank</t>
  </si>
  <si>
    <t>Cash and bank balances</t>
  </si>
  <si>
    <t>TOTAL ASSETS</t>
  </si>
  <si>
    <t>EQUITY AND LIABILITIES</t>
  </si>
  <si>
    <t>Equity attributable to equity holders of the company</t>
  </si>
  <si>
    <t>Share capital</t>
  </si>
  <si>
    <t>Share premium</t>
  </si>
  <si>
    <t>Currency translation reserve</t>
  </si>
  <si>
    <t>Accumulated profits</t>
  </si>
  <si>
    <t>Merger deficit</t>
  </si>
  <si>
    <t>Minority shareholders' interest</t>
  </si>
  <si>
    <t>Total Equity</t>
  </si>
  <si>
    <t>Non-current liablities</t>
  </si>
  <si>
    <t>Hire purchase liabilities</t>
  </si>
  <si>
    <t>Bank borrowings</t>
  </si>
  <si>
    <t>Current Liabilities</t>
  </si>
  <si>
    <t>Trade and other payables</t>
  </si>
  <si>
    <t>Hire-purchase liabilities</t>
  </si>
  <si>
    <t>Bank Borrowings</t>
  </si>
  <si>
    <t>Total Liabilities</t>
  </si>
  <si>
    <t>TOTAL EQUITY AND LIABILITIES</t>
  </si>
  <si>
    <t>NTA per share attributable to equity holders of the Company</t>
  </si>
  <si>
    <t xml:space="preserve">  -basic (RM)</t>
  </si>
  <si>
    <t>CONDENSED CONSOLIDATED STATEMENT OF CHANGES IN EQUITY</t>
  </si>
  <si>
    <t>FOR THE YEAR ENDED 31 JANUARY 2010</t>
  </si>
  <si>
    <t>Attributable to Equity Holders of the Company</t>
  </si>
  <si>
    <t>Non-Distributable</t>
  </si>
  <si>
    <t xml:space="preserve">Share </t>
  </si>
  <si>
    <t xml:space="preserve">Currency </t>
  </si>
  <si>
    <t>Retained</t>
  </si>
  <si>
    <t>Merger</t>
  </si>
  <si>
    <t>Total</t>
  </si>
  <si>
    <t>Minority</t>
  </si>
  <si>
    <t>Capital</t>
  </si>
  <si>
    <t>Premium</t>
  </si>
  <si>
    <t xml:space="preserve">translation </t>
  </si>
  <si>
    <t>Earnings</t>
  </si>
  <si>
    <t>Deficit</t>
  </si>
  <si>
    <t>Interest</t>
  </si>
  <si>
    <t>Equity</t>
  </si>
  <si>
    <t>reserve</t>
  </si>
  <si>
    <t>Balance at 1 February 2008</t>
  </si>
  <si>
    <t>Currency translation differences,</t>
  </si>
  <si>
    <t>representing net profits/ (loss) not</t>
  </si>
  <si>
    <t>recognised in income statement</t>
  </si>
  <si>
    <t>Loss for the year</t>
  </si>
  <si>
    <t>Balance at 1 February 2009</t>
  </si>
  <si>
    <t>Balance at 31 January 2010</t>
  </si>
  <si>
    <t>The Condensed Consolidated Statement of Changes in Equity should be read in conjunction with the audited financial statements for the year ended 31 January 2009</t>
  </si>
  <si>
    <t>Net profit/(loss) for the period</t>
  </si>
  <si>
    <t>The Condensed Consolidated Income Statement should be read in conjunction with the audited financial statements for the year ended 31 January 2009 and the accompanying explanatory notes attached to the interim financial statements. The external auditors have performed a limited review of this quarterly announcement</t>
  </si>
  <si>
    <t>The Condensed Consolidated Balance Sheet should be read in conjunction with the audited financial statements for the year ended 31 January 2009 and the accompanying explanatory notes attached to the interim financial statements. The external auditors have performed a limited review of this quarterly announcement</t>
  </si>
  <si>
    <t xml:space="preserve">and the accompanying explanatory notes attached to the interim financial statements.The external auditors have performed a limited review of this quarterly </t>
  </si>
  <si>
    <t>announcement</t>
  </si>
  <si>
    <t>Exceptional item (Note B6 &amp; B8)</t>
  </si>
  <si>
    <r>
      <t xml:space="preserve">FLONIC HI-TEC BHD </t>
    </r>
    <r>
      <rPr>
        <sz val="11"/>
        <rFont val="Arial"/>
        <family val="0"/>
      </rPr>
      <t>(Company No. 655665-T )</t>
    </r>
  </si>
  <si>
    <t>CONDENSED CONSOLIDATED CASH FLOW STATEMENT</t>
  </si>
  <si>
    <t>Year</t>
  </si>
  <si>
    <t xml:space="preserve"> 31/01/2009</t>
  </si>
  <si>
    <t>Cash Flows From Operating Activities</t>
  </si>
  <si>
    <t>Adjustments for :-</t>
  </si>
  <si>
    <t>Depreciation and amortisation</t>
  </si>
  <si>
    <t>Interest expense</t>
  </si>
  <si>
    <t>Interest income</t>
  </si>
  <si>
    <t>Unrealised (gain)/loss on exchange difference</t>
  </si>
  <si>
    <t>Bad and doubtful debts</t>
  </si>
  <si>
    <t>(Gain)/Loss on disposal of property, plant and equipment</t>
  </si>
  <si>
    <t>Tax penalty</t>
  </si>
  <si>
    <t>Share of loss in associates</t>
  </si>
  <si>
    <t>Operating profit/ (loss) before working capital changes</t>
  </si>
  <si>
    <t>Decrease in fixed deposit with licensed bank</t>
  </si>
  <si>
    <t>(Increase)/ decrease in inventories</t>
  </si>
  <si>
    <t>(Increase)/Decrease in receivables</t>
  </si>
  <si>
    <t>Increase/ ( decrease) in payables</t>
  </si>
  <si>
    <t>Cash generated from operations</t>
  </si>
  <si>
    <t>Interest received</t>
  </si>
  <si>
    <t>Interest paid</t>
  </si>
  <si>
    <t>Income tax refund</t>
  </si>
  <si>
    <t>Income tax paid</t>
  </si>
  <si>
    <t>Net cash generated from operating activities</t>
  </si>
  <si>
    <t>Cash Flows From Investing Activities</t>
  </si>
  <si>
    <t>Purchase of property, plant and equipment</t>
  </si>
  <si>
    <t>Proceeds from disposal of property, plant and equipment</t>
  </si>
  <si>
    <t>Purchase of investment</t>
  </si>
  <si>
    <t>Net cash used in investing activities</t>
  </si>
  <si>
    <t>Cash Flows From Financing Activities</t>
  </si>
  <si>
    <t>Repayment of term loan</t>
  </si>
  <si>
    <t>Repayment of hire purchase liabilities</t>
  </si>
  <si>
    <t>Net cash from/ (used in) financing activities</t>
  </si>
  <si>
    <t>NET INCREASE IN CASH AND CASH EQUIVALENTS</t>
  </si>
  <si>
    <t>CURRENCY TRANSLATION DIFFERENCE</t>
  </si>
  <si>
    <t>CASH AND CASH EQUIVALENTS AT BEGINNING OF THE YEAR</t>
  </si>
  <si>
    <t>CASH AND CASH EQUIVALENTS AS AT END OF THE YEAR</t>
  </si>
  <si>
    <t>CASH AND CASH EQUIVALENTS</t>
  </si>
  <si>
    <t>Bank overdraft</t>
  </si>
  <si>
    <t>The Condensed Consolidated Cash Flow Statement should be read in conjunction with the audited financial statements for the year ended 31 January 2009 and the accompanying explanatory notes attached to the interim financial statements. The external auditors have performed a limited review of this quarterly announcement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</si>
</sst>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_ ;_ @_ "/>
    <numFmt numFmtId="169" formatCode="_ \$* #,##0_ ;_ \$* \-#,##0_ ;_ \$* \-_ ;_ @_ "/>
    <numFmt numFmtId="170" formatCode="#,##0.0000_);\(#,##0.0000\)"/>
    <numFmt numFmtId="171" formatCode="_(* #,##0_);_(* \(#,##0\);_(* &quot;-&quot;??_);_(@_)"/>
  </numFmts>
  <fonts count="37">
    <font>
      <sz val="10"/>
      <name val="Arial"/>
      <family val="0"/>
    </font>
    <font>
      <sz val="11"/>
      <name val="Arial"/>
      <family val="0"/>
    </font>
    <font>
      <sz val="10"/>
      <color indexed="8"/>
      <name val="MS Sans Serif"/>
      <family val="0"/>
    </font>
    <font>
      <sz val="10"/>
      <color indexed="9"/>
      <name val="MS Sans Serif"/>
      <family val="0"/>
    </font>
    <font>
      <sz val="10"/>
      <color indexed="20"/>
      <name val="MS Sans Serif"/>
      <family val="0"/>
    </font>
    <font>
      <b/>
      <sz val="10"/>
      <color indexed="52"/>
      <name val="MS Sans Serif"/>
      <family val="0"/>
    </font>
    <font>
      <b/>
      <sz val="10"/>
      <color indexed="9"/>
      <name val="MS Sans Serif"/>
      <family val="0"/>
    </font>
    <font>
      <i/>
      <sz val="10"/>
      <color indexed="23"/>
      <name val="MS Sans Serif"/>
      <family val="0"/>
    </font>
    <font>
      <u val="single"/>
      <sz val="10"/>
      <color indexed="36"/>
      <name val="Arial"/>
      <family val="0"/>
    </font>
    <font>
      <sz val="10"/>
      <color indexed="17"/>
      <name val="MS Sans Serif"/>
      <family val="0"/>
    </font>
    <font>
      <b/>
      <sz val="15"/>
      <color indexed="56"/>
      <name val="MS Sans Serif"/>
      <family val="0"/>
    </font>
    <font>
      <b/>
      <sz val="13"/>
      <color indexed="56"/>
      <name val="MS Sans Serif"/>
      <family val="0"/>
    </font>
    <font>
      <b/>
      <sz val="11"/>
      <color indexed="56"/>
      <name val="MS Sans Serif"/>
      <family val="0"/>
    </font>
    <font>
      <u val="single"/>
      <sz val="10"/>
      <color indexed="12"/>
      <name val="Arial"/>
      <family val="0"/>
    </font>
    <font>
      <sz val="10"/>
      <color indexed="62"/>
      <name val="MS Sans Serif"/>
      <family val="0"/>
    </font>
    <font>
      <sz val="10"/>
      <color indexed="52"/>
      <name val="MS Sans Serif"/>
      <family val="0"/>
    </font>
    <font>
      <sz val="10"/>
      <color indexed="60"/>
      <name val="MS Sans Serif"/>
      <family val="0"/>
    </font>
    <font>
      <b/>
      <sz val="10"/>
      <color indexed="63"/>
      <name val="MS Sans Serif"/>
      <family val="0"/>
    </font>
    <font>
      <b/>
      <sz val="18"/>
      <color indexed="56"/>
      <name val="Cambria"/>
      <family val="0"/>
    </font>
    <font>
      <b/>
      <sz val="10"/>
      <color indexed="8"/>
      <name val="MS Sans Serif"/>
      <family val="0"/>
    </font>
    <font>
      <sz val="10"/>
      <color indexed="10"/>
      <name val="MS Sans Serif"/>
      <family val="0"/>
    </font>
    <font>
      <b/>
      <sz val="11"/>
      <name val="Times New Roman"/>
      <family val="0"/>
    </font>
    <font>
      <b/>
      <sz val="11"/>
      <name val="Arial"/>
      <family val="0"/>
    </font>
    <font>
      <b/>
      <sz val="12"/>
      <name val="Arial"/>
      <family val="0"/>
    </font>
    <font>
      <b/>
      <u val="single"/>
      <sz val="10"/>
      <name val="Arial"/>
      <family val="0"/>
    </font>
    <font>
      <b/>
      <sz val="10"/>
      <name val="Arial"/>
      <family val="0"/>
    </font>
    <font>
      <sz val="11"/>
      <name val="Times New Roman"/>
      <family val="0"/>
    </font>
    <font>
      <i/>
      <sz val="11"/>
      <name val="Arial"/>
      <family val="0"/>
    </font>
    <font>
      <b/>
      <i/>
      <sz val="11"/>
      <name val="Arial"/>
      <family val="0"/>
    </font>
    <font>
      <sz val="10"/>
      <name val="Times New Roman"/>
      <family val="0"/>
    </font>
    <font>
      <b/>
      <sz val="9"/>
      <name val="Arial"/>
      <family val="0"/>
    </font>
    <font>
      <i/>
      <sz val="10"/>
      <name val="Arial"/>
      <family val="0"/>
    </font>
    <font>
      <sz val="8"/>
      <name val="Arial"/>
      <family val="0"/>
    </font>
    <font>
      <b/>
      <i/>
      <sz val="11"/>
      <name val="Times New Roman"/>
      <family val="0"/>
    </font>
    <font>
      <sz val="10"/>
      <color indexed="10"/>
      <name val="Arial"/>
      <family val="0"/>
    </font>
    <font>
      <b/>
      <sz val="10"/>
      <color indexed="10"/>
      <name val="Arial"/>
      <family val="0"/>
    </font>
    <font>
      <u val="single"/>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7">
    <xf numFmtId="0" fontId="0" fillId="0" borderId="0" xfId="0" applyAlignment="1">
      <alignment/>
    </xf>
    <xf numFmtId="37" fontId="1" fillId="0" borderId="0" xfId="0" applyNumberFormat="1" applyFont="1" applyAlignment="1">
      <alignment/>
    </xf>
    <xf numFmtId="37" fontId="1" fillId="0" borderId="0" xfId="0" applyNumberFormat="1" applyFont="1" applyAlignment="1">
      <alignment/>
    </xf>
    <xf numFmtId="37" fontId="1" fillId="0" borderId="0" xfId="0" applyNumberFormat="1" applyFont="1" applyAlignment="1">
      <alignment horizontal="center"/>
    </xf>
    <xf numFmtId="37" fontId="21" fillId="0" borderId="0" xfId="0" applyNumberFormat="1" applyFont="1" applyAlignment="1">
      <alignment/>
    </xf>
    <xf numFmtId="37" fontId="22" fillId="0" borderId="0" xfId="0" applyNumberFormat="1" applyFont="1" applyAlignment="1">
      <alignment horizontal="left"/>
    </xf>
    <xf numFmtId="37" fontId="1" fillId="0" borderId="0" xfId="0" applyNumberFormat="1" applyFont="1" applyAlignment="1">
      <alignment horizontal="left"/>
    </xf>
    <xf numFmtId="37" fontId="23" fillId="0" borderId="0" xfId="0" applyNumberFormat="1" applyFont="1" applyAlignment="1">
      <alignment horizontal="right"/>
    </xf>
    <xf numFmtId="37" fontId="0" fillId="0" borderId="0" xfId="0" applyNumberFormat="1" applyAlignment="1">
      <alignment/>
    </xf>
    <xf numFmtId="37" fontId="0" fillId="0" borderId="0" xfId="0" applyNumberFormat="1" applyAlignment="1">
      <alignment/>
    </xf>
    <xf numFmtId="37" fontId="0" fillId="0" borderId="0" xfId="0" applyNumberFormat="1" applyAlignment="1">
      <alignment horizontal="center"/>
    </xf>
    <xf numFmtId="37" fontId="24" fillId="0" borderId="0" xfId="0" applyNumberFormat="1" applyFont="1" applyAlignment="1">
      <alignment horizontal="center"/>
    </xf>
    <xf numFmtId="37" fontId="0" fillId="0" borderId="0" xfId="0" applyNumberFormat="1" applyFont="1" applyAlignment="1">
      <alignment horizontal="center"/>
    </xf>
    <xf numFmtId="37" fontId="25" fillId="0" borderId="0" xfId="0" applyNumberFormat="1" applyFont="1" applyAlignment="1">
      <alignment horizontal="center"/>
    </xf>
    <xf numFmtId="37" fontId="0" fillId="0" borderId="0" xfId="0" applyNumberFormat="1" applyAlignment="1">
      <alignment horizontal="left"/>
    </xf>
    <xf numFmtId="37" fontId="0" fillId="0" borderId="0" xfId="0" applyNumberFormat="1" applyAlignment="1">
      <alignment horizontal="right"/>
    </xf>
    <xf numFmtId="37" fontId="0" fillId="0" borderId="0" xfId="42" applyNumberFormat="1" applyFont="1" applyAlignment="1">
      <alignment horizontal="right"/>
    </xf>
    <xf numFmtId="37" fontId="22" fillId="0" borderId="0" xfId="0" applyNumberFormat="1" applyFont="1" applyAlignment="1">
      <alignment/>
    </xf>
    <xf numFmtId="37" fontId="0" fillId="0" borderId="0" xfId="42" applyNumberFormat="1" applyFont="1" applyAlignment="1">
      <alignment/>
    </xf>
    <xf numFmtId="37" fontId="0" fillId="0" borderId="10" xfId="0" applyNumberFormat="1" applyBorder="1" applyAlignment="1">
      <alignment horizontal="right"/>
    </xf>
    <xf numFmtId="37" fontId="0" fillId="0" borderId="10" xfId="42" applyNumberFormat="1" applyFont="1" applyBorder="1" applyAlignment="1">
      <alignment horizontal="right"/>
    </xf>
    <xf numFmtId="37" fontId="25" fillId="0" borderId="0" xfId="0" applyNumberFormat="1" applyFont="1" applyAlignment="1">
      <alignment/>
    </xf>
    <xf numFmtId="37" fontId="0" fillId="0" borderId="0" xfId="0" applyNumberFormat="1" applyAlignment="1">
      <alignment horizontal="left" vertical="top" wrapText="1"/>
    </xf>
    <xf numFmtId="37" fontId="0" fillId="0" borderId="0" xfId="0" applyNumberFormat="1" applyAlignment="1">
      <alignment horizontal="left" vertical="top"/>
    </xf>
    <xf numFmtId="37" fontId="25" fillId="0" borderId="0" xfId="0" applyNumberFormat="1" applyFont="1" applyAlignment="1">
      <alignment horizontal="left"/>
    </xf>
    <xf numFmtId="37" fontId="0" fillId="0" borderId="0" xfId="0" applyNumberFormat="1" applyBorder="1" applyAlignment="1">
      <alignment horizontal="right"/>
    </xf>
    <xf numFmtId="37" fontId="0" fillId="0" borderId="0" xfId="0" applyNumberFormat="1" applyAlignment="1">
      <alignment horizontal="center" vertical="top"/>
    </xf>
    <xf numFmtId="37" fontId="0" fillId="0" borderId="11" xfId="0" applyNumberFormat="1" applyBorder="1" applyAlignment="1">
      <alignment horizontal="right"/>
    </xf>
    <xf numFmtId="37" fontId="0" fillId="0" borderId="11" xfId="42" applyNumberFormat="1" applyFont="1" applyBorder="1" applyAlignment="1">
      <alignment horizontal="right"/>
    </xf>
    <xf numFmtId="39" fontId="0" fillId="0" borderId="0" xfId="0" applyNumberFormat="1" applyAlignment="1">
      <alignment horizontal="right"/>
    </xf>
    <xf numFmtId="39" fontId="0" fillId="0" borderId="0" xfId="0" applyNumberFormat="1" applyAlignment="1">
      <alignment horizontal="right" vertical="top"/>
    </xf>
    <xf numFmtId="39" fontId="0" fillId="0" borderId="0" xfId="0" applyNumberFormat="1" applyAlignment="1">
      <alignment horizontal="center"/>
    </xf>
    <xf numFmtId="37" fontId="0" fillId="0" borderId="0" xfId="0" applyNumberFormat="1" applyAlignment="1">
      <alignment wrapText="1"/>
    </xf>
    <xf numFmtId="37" fontId="1" fillId="0" borderId="0" xfId="0" applyNumberFormat="1" applyFont="1" applyAlignment="1">
      <alignment horizontal="justify" vertical="top"/>
    </xf>
    <xf numFmtId="37" fontId="0" fillId="0" borderId="0" xfId="0" applyNumberFormat="1" applyAlignment="1">
      <alignment horizontal="justify" vertical="top" wrapText="1"/>
    </xf>
    <xf numFmtId="37" fontId="1" fillId="0" borderId="0" xfId="0" applyNumberFormat="1" applyFont="1" applyAlignment="1">
      <alignment horizontal="justify" vertical="top" wrapText="1"/>
    </xf>
    <xf numFmtId="37" fontId="26" fillId="0" borderId="0" xfId="0" applyNumberFormat="1" applyFont="1" applyAlignment="1">
      <alignment/>
    </xf>
    <xf numFmtId="37" fontId="26" fillId="0" borderId="0" xfId="0" applyNumberFormat="1" applyFont="1" applyAlignment="1">
      <alignment horizontal="right"/>
    </xf>
    <xf numFmtId="37" fontId="1" fillId="0" borderId="0" xfId="0" applyNumberFormat="1" applyFont="1" applyAlignment="1">
      <alignment horizontal="right"/>
    </xf>
    <xf numFmtId="37" fontId="27" fillId="0" borderId="0" xfId="0" applyNumberFormat="1" applyFont="1" applyAlignment="1">
      <alignment horizontal="center"/>
    </xf>
    <xf numFmtId="37" fontId="0" fillId="0" borderId="0" xfId="0" applyNumberFormat="1" applyFont="1" applyAlignment="1">
      <alignment/>
    </xf>
    <xf numFmtId="37" fontId="22" fillId="0" borderId="0" xfId="0" applyNumberFormat="1" applyFont="1" applyAlignment="1">
      <alignment horizontal="center"/>
    </xf>
    <xf numFmtId="37" fontId="28" fillId="0" borderId="0" xfId="0" applyNumberFormat="1" applyFont="1" applyAlignment="1">
      <alignment horizontal="center"/>
    </xf>
    <xf numFmtId="37" fontId="25" fillId="0" borderId="0" xfId="0" applyNumberFormat="1" applyFont="1" applyAlignment="1">
      <alignment horizontal="right"/>
    </xf>
    <xf numFmtId="37" fontId="0" fillId="0" borderId="0" xfId="0" applyNumberFormat="1" applyFont="1" applyAlignment="1">
      <alignment horizontal="right"/>
    </xf>
    <xf numFmtId="37" fontId="0" fillId="0" borderId="0" xfId="0" applyNumberFormat="1" applyFont="1" applyAlignment="1">
      <alignment/>
    </xf>
    <xf numFmtId="37" fontId="0" fillId="0" borderId="10" xfId="0" applyNumberFormat="1" applyFont="1" applyBorder="1" applyAlignment="1">
      <alignment horizontal="right"/>
    </xf>
    <xf numFmtId="37" fontId="0" fillId="0" borderId="12" xfId="0" applyNumberFormat="1" applyFont="1" applyBorder="1" applyAlignment="1">
      <alignment horizontal="right"/>
    </xf>
    <xf numFmtId="37" fontId="0" fillId="0" borderId="12" xfId="42" applyNumberFormat="1" applyFont="1" applyBorder="1" applyAlignment="1">
      <alignment horizontal="right"/>
    </xf>
    <xf numFmtId="37" fontId="0" fillId="0" borderId="13" xfId="0" applyNumberFormat="1" applyFont="1" applyBorder="1" applyAlignment="1">
      <alignment horizontal="right"/>
    </xf>
    <xf numFmtId="37" fontId="0" fillId="0" borderId="13" xfId="42" applyNumberFormat="1" applyFont="1" applyBorder="1" applyAlignment="1">
      <alignment horizontal="right"/>
    </xf>
    <xf numFmtId="37" fontId="0" fillId="0" borderId="14" xfId="0" applyNumberFormat="1" applyFont="1" applyBorder="1" applyAlignment="1">
      <alignment horizontal="right"/>
    </xf>
    <xf numFmtId="37" fontId="0" fillId="0" borderId="14" xfId="42" applyNumberFormat="1" applyFont="1" applyBorder="1" applyAlignment="1">
      <alignment horizontal="right"/>
    </xf>
    <xf numFmtId="37" fontId="0" fillId="0" borderId="15" xfId="0" applyNumberFormat="1" applyFont="1" applyBorder="1" applyAlignment="1">
      <alignment horizontal="right"/>
    </xf>
    <xf numFmtId="37" fontId="0" fillId="0" borderId="13" xfId="0" applyNumberFormat="1" applyFont="1" applyBorder="1" applyAlignment="1">
      <alignment/>
    </xf>
    <xf numFmtId="37" fontId="0" fillId="0" borderId="15" xfId="42" applyNumberFormat="1" applyFont="1" applyBorder="1" applyAlignment="1">
      <alignment horizontal="right"/>
    </xf>
    <xf numFmtId="37" fontId="25" fillId="0" borderId="0" xfId="0" applyNumberFormat="1" applyFont="1" applyAlignment="1">
      <alignment/>
    </xf>
    <xf numFmtId="170" fontId="0" fillId="0" borderId="0" xfId="0" applyNumberFormat="1" applyFont="1" applyAlignment="1">
      <alignment horizontal="right"/>
    </xf>
    <xf numFmtId="170" fontId="0" fillId="0" borderId="0" xfId="0" applyNumberFormat="1" applyFont="1" applyAlignment="1">
      <alignment horizontal="center"/>
    </xf>
    <xf numFmtId="37" fontId="29" fillId="0" borderId="0" xfId="0" applyNumberFormat="1" applyFont="1" applyAlignment="1">
      <alignment/>
    </xf>
    <xf numFmtId="37" fontId="29" fillId="0" borderId="0" xfId="0" applyNumberFormat="1" applyFont="1" applyAlignment="1">
      <alignment horizontal="right"/>
    </xf>
    <xf numFmtId="37" fontId="0" fillId="0" borderId="0" xfId="0" applyNumberFormat="1" applyFont="1" applyAlignment="1">
      <alignment horizontal="left"/>
    </xf>
    <xf numFmtId="37" fontId="30" fillId="0" borderId="0" xfId="0" applyNumberFormat="1" applyFont="1" applyAlignment="1">
      <alignment horizontal="center"/>
    </xf>
    <xf numFmtId="171" fontId="0" fillId="0" borderId="0" xfId="42" applyNumberFormat="1" applyFont="1" applyAlignment="1">
      <alignment horizontal="center"/>
    </xf>
    <xf numFmtId="171" fontId="0" fillId="0" borderId="0" xfId="0" applyNumberFormat="1" applyFont="1" applyAlignment="1">
      <alignment horizontal="center"/>
    </xf>
    <xf numFmtId="171" fontId="0" fillId="0" borderId="10" xfId="42" applyNumberFormat="1" applyFont="1" applyBorder="1" applyAlignment="1">
      <alignment horizontal="center"/>
    </xf>
    <xf numFmtId="171" fontId="0" fillId="0" borderId="11" xfId="42" applyNumberFormat="1" applyFont="1" applyBorder="1" applyAlignment="1">
      <alignment horizontal="center"/>
    </xf>
    <xf numFmtId="37" fontId="31" fillId="0" borderId="0" xfId="0" applyNumberFormat="1" applyFont="1" applyAlignment="1">
      <alignment horizontal="left"/>
    </xf>
    <xf numFmtId="37" fontId="31" fillId="0" borderId="0" xfId="0" applyNumberFormat="1" applyFont="1" applyAlignment="1">
      <alignment horizontal="justify" wrapText="1"/>
    </xf>
    <xf numFmtId="37" fontId="0" fillId="0" borderId="0" xfId="0" applyNumberFormat="1" applyFont="1" applyAlignment="1">
      <alignment horizontal="justify" wrapText="1"/>
    </xf>
    <xf numFmtId="37" fontId="0" fillId="0" borderId="11" xfId="0" applyNumberFormat="1" applyFont="1" applyBorder="1" applyAlignment="1">
      <alignment horizontal="right"/>
    </xf>
    <xf numFmtId="37" fontId="26" fillId="0" borderId="0" xfId="0" applyNumberFormat="1" applyFont="1" applyBorder="1" applyAlignment="1">
      <alignment horizontal="right"/>
    </xf>
    <xf numFmtId="37" fontId="0" fillId="0" borderId="0" xfId="0" applyNumberFormat="1" applyAlignment="1">
      <alignment horizontal="justify" wrapText="1"/>
    </xf>
    <xf numFmtId="37" fontId="1" fillId="0" borderId="0" xfId="0" applyNumberFormat="1" applyFont="1" applyBorder="1" applyAlignment="1">
      <alignment horizontal="center"/>
    </xf>
    <xf numFmtId="37" fontId="25" fillId="0" borderId="0" xfId="0" applyNumberFormat="1" applyFont="1" applyBorder="1" applyAlignment="1">
      <alignment horizontal="center"/>
    </xf>
    <xf numFmtId="37" fontId="0" fillId="0" borderId="0" xfId="0" applyNumberFormat="1" applyBorder="1" applyAlignment="1">
      <alignment horizontal="center"/>
    </xf>
    <xf numFmtId="37" fontId="0" fillId="0" borderId="0" xfId="0" applyNumberFormat="1" applyBorder="1" applyAlignment="1">
      <alignment/>
    </xf>
    <xf numFmtId="37" fontId="1" fillId="0" borderId="0" xfId="0" applyNumberFormat="1" applyFont="1" applyBorder="1" applyAlignment="1">
      <alignment/>
    </xf>
    <xf numFmtId="37" fontId="0" fillId="0" borderId="0" xfId="0" applyNumberFormat="1" applyBorder="1" applyAlignment="1">
      <alignment/>
    </xf>
    <xf numFmtId="37" fontId="0" fillId="0" borderId="0" xfId="42" applyNumberFormat="1" applyFont="1" applyBorder="1" applyAlignment="1">
      <alignment horizontal="right"/>
    </xf>
    <xf numFmtId="37" fontId="0" fillId="0" borderId="0" xfId="42" applyNumberFormat="1" applyFont="1" applyBorder="1" applyAlignment="1">
      <alignment/>
    </xf>
    <xf numFmtId="37" fontId="0" fillId="0" borderId="0" xfId="0" applyNumberFormat="1" applyBorder="1" applyAlignment="1">
      <alignment horizontal="center" vertical="top"/>
    </xf>
    <xf numFmtId="37" fontId="23" fillId="0" borderId="0" xfId="0" applyNumberFormat="1" applyFont="1" applyAlignment="1">
      <alignment/>
    </xf>
    <xf numFmtId="37" fontId="26" fillId="0" borderId="0" xfId="0" applyNumberFormat="1" applyFont="1" applyAlignment="1">
      <alignment horizontal="center"/>
    </xf>
    <xf numFmtId="37" fontId="21" fillId="0" borderId="0" xfId="0" applyNumberFormat="1" applyFont="1" applyAlignment="1">
      <alignment/>
    </xf>
    <xf numFmtId="37" fontId="21" fillId="0" borderId="0" xfId="0" applyNumberFormat="1" applyFont="1" applyAlignment="1">
      <alignment horizontal="center"/>
    </xf>
    <xf numFmtId="37" fontId="33" fillId="0" borderId="0" xfId="0" applyNumberFormat="1" applyFont="1" applyAlignment="1">
      <alignment horizontal="center"/>
    </xf>
    <xf numFmtId="37" fontId="31" fillId="0" borderId="0" xfId="0" applyNumberFormat="1" applyFont="1" applyAlignment="1">
      <alignment horizontal="center"/>
    </xf>
    <xf numFmtId="37" fontId="0" fillId="0" borderId="0" xfId="42" applyNumberFormat="1" applyFont="1" applyFill="1" applyAlignment="1">
      <alignment/>
    </xf>
    <xf numFmtId="37" fontId="34" fillId="0" borderId="0" xfId="0" applyNumberFormat="1" applyFont="1" applyAlignment="1">
      <alignment/>
    </xf>
    <xf numFmtId="37" fontId="34" fillId="0" borderId="0" xfId="42" applyNumberFormat="1" applyFont="1" applyAlignment="1">
      <alignment/>
    </xf>
    <xf numFmtId="37" fontId="0" fillId="0" borderId="0" xfId="42" applyNumberFormat="1" applyFont="1" applyAlignment="1">
      <alignment/>
    </xf>
    <xf numFmtId="37" fontId="0" fillId="0" borderId="0" xfId="42" applyNumberFormat="1" applyFont="1" applyAlignment="1">
      <alignment/>
    </xf>
    <xf numFmtId="37" fontId="0" fillId="0" borderId="10" xfId="0" applyNumberFormat="1" applyBorder="1" applyAlignment="1">
      <alignment/>
    </xf>
    <xf numFmtId="37" fontId="0" fillId="0" borderId="10" xfId="0" applyNumberFormat="1" applyBorder="1" applyAlignment="1">
      <alignment/>
    </xf>
    <xf numFmtId="37" fontId="0" fillId="0" borderId="10" xfId="42" applyNumberFormat="1" applyFont="1" applyBorder="1" applyAlignment="1">
      <alignment/>
    </xf>
    <xf numFmtId="37" fontId="34" fillId="0" borderId="10" xfId="0" applyNumberFormat="1" applyFont="1" applyBorder="1" applyAlignment="1">
      <alignment/>
    </xf>
    <xf numFmtId="37" fontId="25" fillId="0" borderId="0" xfId="42" applyNumberFormat="1" applyFont="1" applyAlignment="1">
      <alignment/>
    </xf>
    <xf numFmtId="37" fontId="35" fillId="0" borderId="0" xfId="42" applyNumberFormat="1" applyFont="1" applyAlignment="1">
      <alignment/>
    </xf>
    <xf numFmtId="37" fontId="29" fillId="0" borderId="10" xfId="0" applyNumberFormat="1" applyFont="1" applyBorder="1" applyAlignment="1">
      <alignment/>
    </xf>
    <xf numFmtId="37" fontId="0" fillId="0" borderId="16" xfId="0" applyNumberFormat="1" applyBorder="1" applyAlignment="1">
      <alignment/>
    </xf>
    <xf numFmtId="37" fontId="0" fillId="0" borderId="16" xfId="0" applyNumberFormat="1" applyBorder="1" applyAlignment="1">
      <alignment/>
    </xf>
    <xf numFmtId="37" fontId="25" fillId="0" borderId="16" xfId="42" applyNumberFormat="1" applyFont="1" applyBorder="1" applyAlignment="1">
      <alignment/>
    </xf>
    <xf numFmtId="37" fontId="34" fillId="0" borderId="16" xfId="0" applyNumberFormat="1" applyFont="1" applyBorder="1" applyAlignment="1">
      <alignment/>
    </xf>
    <xf numFmtId="37" fontId="25" fillId="0" borderId="16" xfId="0" applyNumberFormat="1" applyFont="1" applyBorder="1" applyAlignment="1">
      <alignment/>
    </xf>
    <xf numFmtId="37" fontId="0" fillId="0" borderId="16" xfId="42" applyNumberFormat="1" applyFont="1" applyBorder="1" applyAlignment="1">
      <alignment/>
    </xf>
    <xf numFmtId="37" fontId="0" fillId="0" borderId="16" xfId="42" applyNumberFormat="1" applyFont="1" applyBorder="1" applyAlignment="1">
      <alignment/>
    </xf>
    <xf numFmtId="37" fontId="25" fillId="0" borderId="11" xfId="42" applyNumberFormat="1" applyFont="1" applyBorder="1" applyAlignment="1">
      <alignment/>
    </xf>
    <xf numFmtId="37" fontId="25" fillId="0" borderId="11" xfId="0" applyNumberFormat="1" applyFont="1" applyBorder="1" applyAlignment="1">
      <alignment/>
    </xf>
    <xf numFmtId="37" fontId="26" fillId="0" borderId="0" xfId="0" applyNumberFormat="1" applyFont="1" applyAlignment="1">
      <alignment horizontal="left"/>
    </xf>
    <xf numFmtId="37" fontId="25" fillId="0" borderId="11" xfId="0" applyNumberFormat="1" applyFont="1" applyBorder="1" applyAlignment="1">
      <alignment/>
    </xf>
    <xf numFmtId="37" fontId="36" fillId="0" borderId="0" xfId="0" applyNumberFormat="1" applyFont="1" applyAlignment="1">
      <alignment/>
    </xf>
    <xf numFmtId="37" fontId="24" fillId="0" borderId="0" xfId="0" applyNumberFormat="1" applyFont="1" applyAlignment="1">
      <alignment horizontal="center"/>
    </xf>
    <xf numFmtId="37" fontId="31" fillId="0" borderId="0" xfId="0" applyNumberFormat="1" applyFont="1" applyAlignment="1">
      <alignment horizontal="justify" wrapText="1"/>
    </xf>
    <xf numFmtId="37" fontId="0" fillId="0" borderId="0" xfId="0" applyNumberFormat="1" applyAlignment="1">
      <alignment horizontal="justify" wrapText="1"/>
    </xf>
    <xf numFmtId="37" fontId="25" fillId="0" borderId="10" xfId="0" applyNumberFormat="1" applyFont="1" applyBorder="1" applyAlignment="1">
      <alignment horizontal="center"/>
    </xf>
    <xf numFmtId="37" fontId="0" fillId="0" borderId="0" xfId="0" applyNumberForma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4"/>
  <sheetViews>
    <sheetView tabSelected="1" workbookViewId="0" topLeftCell="A1">
      <selection activeCell="A1" sqref="A1"/>
    </sheetView>
  </sheetViews>
  <sheetFormatPr defaultColWidth="8.28125" defaultRowHeight="13.5" customHeight="1"/>
  <cols>
    <col min="1" max="1" width="3.7109375" style="1" customWidth="1"/>
    <col min="2" max="2" width="30.7109375" style="1" customWidth="1"/>
    <col min="3" max="3" width="2.421875" style="1" customWidth="1"/>
    <col min="4" max="4" width="13.7109375" style="2" customWidth="1"/>
    <col min="5" max="5" width="1.7109375" style="2" customWidth="1"/>
    <col min="6" max="6" width="13.28125" style="3" customWidth="1"/>
    <col min="7" max="7" width="1.7109375" style="1" customWidth="1"/>
    <col min="8" max="8" width="12.7109375" style="2" customWidth="1"/>
    <col min="9" max="9" width="1.7109375" style="1" customWidth="1"/>
    <col min="10" max="10" width="12.7109375" style="1" customWidth="1"/>
    <col min="11" max="11" width="2.7109375" style="1" customWidth="1"/>
    <col min="12" max="12" width="12.00390625" style="1" bestFit="1" customWidth="1"/>
    <col min="13" max="13" width="14.00390625" style="1" hidden="1" customWidth="1"/>
    <col min="14" max="14" width="13.7109375" style="1" customWidth="1"/>
    <col min="15" max="15" width="8.28125" style="1" hidden="1" customWidth="1"/>
    <col min="16" max="16" width="12.57421875" style="1" customWidth="1"/>
    <col min="17" max="17" width="10.8515625" style="1" bestFit="1" customWidth="1"/>
    <col min="18" max="16384" width="8.28125" style="1" bestFit="1" customWidth="1"/>
  </cols>
  <sheetData>
    <row r="1" spans="1:11" ht="13.5" customHeight="1">
      <c r="A1" s="5" t="s">
        <v>0</v>
      </c>
      <c r="C1" s="6"/>
      <c r="D1" s="6"/>
      <c r="E1" s="6"/>
      <c r="F1" s="6"/>
      <c r="G1" s="6"/>
      <c r="H1" s="6"/>
      <c r="I1" s="6"/>
      <c r="J1" s="7"/>
      <c r="K1" s="6"/>
    </row>
    <row r="2" spans="1:11" ht="13.5" customHeight="1">
      <c r="A2" s="6" t="s">
        <v>1</v>
      </c>
      <c r="C2" s="6"/>
      <c r="D2" s="6"/>
      <c r="E2" s="6"/>
      <c r="F2" s="6"/>
      <c r="G2" s="6"/>
      <c r="H2" s="6"/>
      <c r="I2" s="6"/>
      <c r="J2" s="6"/>
      <c r="K2" s="6"/>
    </row>
    <row r="3" spans="1:11" ht="13.5" customHeight="1">
      <c r="A3" s="5"/>
      <c r="C3" s="6"/>
      <c r="D3" s="6"/>
      <c r="E3" s="6"/>
      <c r="F3" s="6"/>
      <c r="G3" s="6"/>
      <c r="H3" s="6"/>
      <c r="I3" s="6"/>
      <c r="J3" s="6"/>
      <c r="K3" s="6"/>
    </row>
    <row r="4" spans="1:11" s="4" customFormat="1" ht="13.5" customHeight="1">
      <c r="A4" s="5" t="s">
        <v>2</v>
      </c>
      <c r="C4" s="6"/>
      <c r="D4" s="6"/>
      <c r="E4" s="6"/>
      <c r="F4" s="6"/>
      <c r="G4" s="6"/>
      <c r="H4" s="6"/>
      <c r="I4" s="6"/>
      <c r="J4" s="6"/>
      <c r="K4" s="6"/>
    </row>
    <row r="5" spans="1:11" s="4" customFormat="1" ht="13.5" customHeight="1">
      <c r="A5" s="5" t="s">
        <v>70</v>
      </c>
      <c r="C5" s="6"/>
      <c r="D5" s="6"/>
      <c r="E5" s="6"/>
      <c r="F5" s="6"/>
      <c r="G5" s="6"/>
      <c r="H5" s="6"/>
      <c r="I5" s="6"/>
      <c r="J5" s="6"/>
      <c r="K5" s="6"/>
    </row>
    <row r="6" spans="2:11" ht="13.5" customHeight="1">
      <c r="B6" s="6"/>
      <c r="C6" s="6"/>
      <c r="D6" s="6"/>
      <c r="E6" s="6"/>
      <c r="F6" s="6"/>
      <c r="G6" s="6"/>
      <c r="H6" s="6"/>
      <c r="I6" s="6"/>
      <c r="J6" s="6"/>
      <c r="K6" s="6"/>
    </row>
    <row r="7" spans="1:10" ht="13.5" customHeight="1">
      <c r="A7" s="8"/>
      <c r="B7" s="8"/>
      <c r="C7" s="8"/>
      <c r="D7" s="9"/>
      <c r="E7" s="9"/>
      <c r="F7" s="10"/>
      <c r="G7" s="8"/>
      <c r="H7" s="9"/>
      <c r="I7" s="8"/>
      <c r="J7" s="8"/>
    </row>
    <row r="8" spans="1:16" ht="13.5" customHeight="1">
      <c r="A8" s="8"/>
      <c r="B8" s="8"/>
      <c r="C8" s="8"/>
      <c r="D8" s="112" t="s">
        <v>3</v>
      </c>
      <c r="E8" s="112"/>
      <c r="F8" s="112"/>
      <c r="G8" s="8"/>
      <c r="H8" s="112" t="s">
        <v>4</v>
      </c>
      <c r="I8" s="112"/>
      <c r="J8" s="112"/>
      <c r="M8" s="12" t="s">
        <v>5</v>
      </c>
      <c r="N8" s="8"/>
      <c r="O8" s="8"/>
      <c r="P8" s="11"/>
    </row>
    <row r="9" spans="1:16" ht="13.5" customHeight="1">
      <c r="A9" s="8"/>
      <c r="B9" s="8"/>
      <c r="C9" s="8"/>
      <c r="D9" s="13"/>
      <c r="E9" s="13"/>
      <c r="F9" s="13"/>
      <c r="G9" s="8"/>
      <c r="H9" s="9"/>
      <c r="I9" s="13"/>
      <c r="J9" s="13"/>
      <c r="M9" s="8"/>
      <c r="N9" s="8"/>
      <c r="O9" s="8"/>
      <c r="P9" s="9"/>
    </row>
    <row r="10" spans="1:16" ht="13.5" customHeight="1">
      <c r="A10" s="8"/>
      <c r="B10" s="8"/>
      <c r="C10" s="8"/>
      <c r="D10" s="13" t="s">
        <v>6</v>
      </c>
      <c r="E10" s="13"/>
      <c r="F10" s="13" t="s">
        <v>7</v>
      </c>
      <c r="G10" s="8"/>
      <c r="H10" s="13" t="s">
        <v>8</v>
      </c>
      <c r="I10" s="13"/>
      <c r="J10" s="13" t="s">
        <v>8</v>
      </c>
      <c r="M10" s="13" t="s">
        <v>9</v>
      </c>
      <c r="N10" s="8"/>
      <c r="O10" s="8"/>
      <c r="P10" s="13"/>
    </row>
    <row r="11" spans="1:16" ht="13.5" customHeight="1">
      <c r="A11" s="8"/>
      <c r="B11" s="8"/>
      <c r="C11" s="8"/>
      <c r="D11" s="13" t="s">
        <v>10</v>
      </c>
      <c r="E11" s="13"/>
      <c r="F11" s="13" t="s">
        <v>11</v>
      </c>
      <c r="G11" s="8"/>
      <c r="H11" s="13"/>
      <c r="I11" s="13"/>
      <c r="J11" s="13"/>
      <c r="M11" s="13" t="s">
        <v>12</v>
      </c>
      <c r="N11" s="8"/>
      <c r="O11" s="8"/>
      <c r="P11" s="13"/>
    </row>
    <row r="12" spans="1:16" ht="13.5" customHeight="1">
      <c r="A12" s="8"/>
      <c r="B12" s="8"/>
      <c r="C12" s="8"/>
      <c r="D12" s="13" t="s">
        <v>13</v>
      </c>
      <c r="E12" s="13"/>
      <c r="F12" s="13" t="s">
        <v>14</v>
      </c>
      <c r="G12" s="8"/>
      <c r="H12" s="13" t="s">
        <v>13</v>
      </c>
      <c r="I12" s="13"/>
      <c r="J12" s="13" t="s">
        <v>15</v>
      </c>
      <c r="L12" s="73"/>
      <c r="M12" s="74"/>
      <c r="N12" s="75"/>
      <c r="O12" s="76"/>
      <c r="P12" s="74"/>
    </row>
    <row r="13" spans="1:16" ht="13.5" customHeight="1">
      <c r="A13" s="8"/>
      <c r="B13" s="8"/>
      <c r="C13" s="8"/>
      <c r="D13" s="13" t="s">
        <v>16</v>
      </c>
      <c r="E13" s="13"/>
      <c r="F13" s="13" t="s">
        <v>16</v>
      </c>
      <c r="G13" s="8"/>
      <c r="H13" s="13" t="s">
        <v>16</v>
      </c>
      <c r="I13" s="8"/>
      <c r="J13" s="13" t="s">
        <v>16</v>
      </c>
      <c r="L13" s="77"/>
      <c r="M13" s="74"/>
      <c r="N13" s="76"/>
      <c r="O13" s="76"/>
      <c r="P13" s="74"/>
    </row>
    <row r="14" spans="1:16" ht="13.5" customHeight="1">
      <c r="A14" s="8"/>
      <c r="B14" s="8"/>
      <c r="C14" s="8"/>
      <c r="D14" s="9"/>
      <c r="E14" s="9"/>
      <c r="F14" s="10"/>
      <c r="G14" s="8"/>
      <c r="H14" s="9"/>
      <c r="I14" s="8"/>
      <c r="J14" s="8"/>
      <c r="L14" s="77"/>
      <c r="M14" s="78"/>
      <c r="N14" s="76"/>
      <c r="O14" s="76"/>
      <c r="P14" s="78"/>
    </row>
    <row r="15" spans="1:16" ht="13.5" customHeight="1">
      <c r="A15" s="14" t="s">
        <v>17</v>
      </c>
      <c r="B15" s="8"/>
      <c r="C15" s="8"/>
      <c r="D15" s="15">
        <f>4056012</f>
        <v>4056012</v>
      </c>
      <c r="E15" s="15"/>
      <c r="F15" s="15">
        <f>7512041</f>
        <v>7512041</v>
      </c>
      <c r="G15" s="15"/>
      <c r="H15" s="16">
        <f>8503070</f>
        <v>8503070</v>
      </c>
      <c r="I15" s="15"/>
      <c r="J15" s="15">
        <f>9972723</f>
        <v>9972723</v>
      </c>
      <c r="K15" s="17"/>
      <c r="L15" s="79"/>
      <c r="M15" s="80"/>
      <c r="N15" s="25"/>
      <c r="O15" s="76"/>
      <c r="P15" s="80"/>
    </row>
    <row r="16" spans="1:16" ht="13.5" customHeight="1">
      <c r="A16" s="14"/>
      <c r="B16" s="8"/>
      <c r="C16" s="8"/>
      <c r="D16" s="15"/>
      <c r="E16" s="15"/>
      <c r="F16" s="15"/>
      <c r="G16" s="15"/>
      <c r="H16" s="16"/>
      <c r="I16" s="15"/>
      <c r="J16" s="15"/>
      <c r="K16" s="17"/>
      <c r="L16" s="79"/>
      <c r="M16" s="80"/>
      <c r="N16" s="25"/>
      <c r="O16" s="76"/>
      <c r="P16" s="80"/>
    </row>
    <row r="17" spans="1:16" ht="13.5" customHeight="1">
      <c r="A17" s="14" t="s">
        <v>18</v>
      </c>
      <c r="B17" s="8"/>
      <c r="C17" s="8"/>
      <c r="D17" s="15">
        <v>0</v>
      </c>
      <c r="E17" s="15"/>
      <c r="F17" s="15">
        <f>497531</f>
        <v>497531</v>
      </c>
      <c r="G17" s="15"/>
      <c r="H17" s="16">
        <f>52305</f>
        <v>52305</v>
      </c>
      <c r="I17" s="15"/>
      <c r="J17" s="15">
        <f>590840</f>
        <v>590840</v>
      </c>
      <c r="K17" s="17"/>
      <c r="L17" s="79"/>
      <c r="M17" s="80"/>
      <c r="N17" s="25"/>
      <c r="O17" s="76"/>
      <c r="P17" s="80"/>
    </row>
    <row r="18" spans="1:16" ht="13.5" customHeight="1">
      <c r="A18" s="8"/>
      <c r="B18" s="8"/>
      <c r="C18" s="8"/>
      <c r="D18" s="15"/>
      <c r="E18" s="15"/>
      <c r="F18" s="15"/>
      <c r="G18" s="15"/>
      <c r="H18" s="16"/>
      <c r="I18" s="15"/>
      <c r="J18" s="15"/>
      <c r="L18" s="79"/>
      <c r="M18" s="80"/>
      <c r="N18" s="25"/>
      <c r="O18" s="76"/>
      <c r="P18" s="80"/>
    </row>
    <row r="19" spans="1:16" ht="13.5" customHeight="1">
      <c r="A19" s="8" t="s">
        <v>19</v>
      </c>
      <c r="B19" s="8"/>
      <c r="C19" s="8"/>
      <c r="D19" s="15">
        <v>-3292532</v>
      </c>
      <c r="E19" s="15"/>
      <c r="F19" s="15">
        <f>-13548681</f>
        <v>-13548681</v>
      </c>
      <c r="G19" s="15"/>
      <c r="H19" s="16">
        <f>-10207045</f>
        <v>-10207045</v>
      </c>
      <c r="I19" s="15"/>
      <c r="J19" s="15">
        <f>-15937027</f>
        <v>-15937027</v>
      </c>
      <c r="K19" s="17"/>
      <c r="L19" s="79"/>
      <c r="M19" s="80"/>
      <c r="N19" s="25"/>
      <c r="O19" s="76"/>
      <c r="P19" s="80"/>
    </row>
    <row r="20" spans="1:16" ht="13.5" customHeight="1">
      <c r="A20" s="8"/>
      <c r="B20" s="8"/>
      <c r="C20" s="8"/>
      <c r="D20" s="19"/>
      <c r="E20" s="15"/>
      <c r="F20" s="19"/>
      <c r="G20" s="15"/>
      <c r="H20" s="20"/>
      <c r="I20" s="15"/>
      <c r="J20" s="19"/>
      <c r="K20" s="17"/>
      <c r="L20" s="79"/>
      <c r="M20" s="80"/>
      <c r="N20" s="25"/>
      <c r="O20" s="76"/>
      <c r="P20" s="80"/>
    </row>
    <row r="21" spans="1:16" ht="19.5" customHeight="1">
      <c r="A21" s="21" t="s">
        <v>20</v>
      </c>
      <c r="B21" s="8"/>
      <c r="C21" s="8"/>
      <c r="D21" s="15">
        <f>SUM(D15:D20)</f>
        <v>763480</v>
      </c>
      <c r="E21" s="15"/>
      <c r="F21" s="15">
        <f>SUM(F15:F20)</f>
        <v>-5539109</v>
      </c>
      <c r="G21" s="15"/>
      <c r="H21" s="15">
        <f>SUM(H15:H20)</f>
        <v>-1651670</v>
      </c>
      <c r="I21" s="15"/>
      <c r="J21" s="15">
        <f>SUM(J15:J20)</f>
        <v>-5373464</v>
      </c>
      <c r="L21" s="25"/>
      <c r="M21" s="78"/>
      <c r="N21" s="25"/>
      <c r="O21" s="76"/>
      <c r="P21" s="78"/>
    </row>
    <row r="22" spans="1:16" ht="13.5" customHeight="1">
      <c r="A22" s="22"/>
      <c r="B22" s="8"/>
      <c r="C22" s="8"/>
      <c r="D22" s="15"/>
      <c r="E22" s="15"/>
      <c r="F22" s="15"/>
      <c r="G22" s="15"/>
      <c r="H22" s="16"/>
      <c r="I22" s="15"/>
      <c r="J22" s="15"/>
      <c r="L22" s="79"/>
      <c r="M22" s="80"/>
      <c r="N22" s="25"/>
      <c r="O22" s="76"/>
      <c r="P22" s="80"/>
    </row>
    <row r="23" spans="1:16" ht="13.5" customHeight="1">
      <c r="A23" s="23" t="s">
        <v>21</v>
      </c>
      <c r="B23" s="8"/>
      <c r="C23" s="8"/>
      <c r="D23" s="15">
        <v>-99866</v>
      </c>
      <c r="E23" s="15"/>
      <c r="F23" s="15">
        <v>-345651</v>
      </c>
      <c r="G23" s="15"/>
      <c r="H23" s="16">
        <f>-404478</f>
        <v>-404478</v>
      </c>
      <c r="I23" s="15"/>
      <c r="J23" s="15">
        <v>-464052</v>
      </c>
      <c r="L23" s="79"/>
      <c r="M23" s="80"/>
      <c r="N23" s="25"/>
      <c r="O23" s="76"/>
      <c r="P23" s="80"/>
    </row>
    <row r="24" spans="1:16" ht="13.5" customHeight="1">
      <c r="A24" s="23"/>
      <c r="B24" s="8"/>
      <c r="C24" s="8"/>
      <c r="D24" s="15"/>
      <c r="E24" s="15"/>
      <c r="F24" s="15"/>
      <c r="G24" s="15"/>
      <c r="H24" s="16"/>
      <c r="I24" s="15"/>
      <c r="J24" s="15"/>
      <c r="L24" s="79"/>
      <c r="M24" s="80"/>
      <c r="N24" s="25"/>
      <c r="O24" s="76"/>
      <c r="P24" s="80"/>
    </row>
    <row r="25" spans="1:16" ht="13.5" customHeight="1">
      <c r="A25" s="23" t="s">
        <v>22</v>
      </c>
      <c r="B25" s="8"/>
      <c r="C25" s="8"/>
      <c r="D25" s="15">
        <f>H25-L25</f>
        <v>-1038</v>
      </c>
      <c r="E25" s="15"/>
      <c r="F25" s="15">
        <v>-4261</v>
      </c>
      <c r="G25" s="15"/>
      <c r="H25" s="16">
        <v>-1038</v>
      </c>
      <c r="I25" s="15"/>
      <c r="J25" s="15">
        <v>-4805</v>
      </c>
      <c r="L25" s="79"/>
      <c r="M25" s="80"/>
      <c r="N25" s="25"/>
      <c r="O25" s="76"/>
      <c r="P25" s="80"/>
    </row>
    <row r="26" spans="1:16" ht="13.5" customHeight="1">
      <c r="A26" s="23"/>
      <c r="B26" s="8"/>
      <c r="C26" s="8"/>
      <c r="D26" s="15"/>
      <c r="E26" s="15"/>
      <c r="F26" s="15"/>
      <c r="G26" s="15"/>
      <c r="H26" s="16"/>
      <c r="I26" s="15"/>
      <c r="J26" s="15"/>
      <c r="L26" s="79"/>
      <c r="M26" s="80"/>
      <c r="N26" s="25"/>
      <c r="O26" s="76"/>
      <c r="P26" s="80"/>
    </row>
    <row r="27" spans="1:16" ht="13.5" customHeight="1">
      <c r="A27" s="23" t="s">
        <v>100</v>
      </c>
      <c r="B27" s="8"/>
      <c r="C27" s="8"/>
      <c r="D27" s="15">
        <f>512507</f>
        <v>512507</v>
      </c>
      <c r="E27" s="15"/>
      <c r="F27" s="15">
        <v>0</v>
      </c>
      <c r="G27" s="15"/>
      <c r="H27" s="16">
        <f>512507</f>
        <v>512507</v>
      </c>
      <c r="I27" s="15"/>
      <c r="J27" s="15">
        <v>0</v>
      </c>
      <c r="L27" s="79"/>
      <c r="M27" s="80"/>
      <c r="N27" s="25"/>
      <c r="O27" s="76"/>
      <c r="P27" s="80"/>
    </row>
    <row r="28" spans="1:16" ht="13.5" customHeight="1">
      <c r="A28" s="23"/>
      <c r="B28" s="8"/>
      <c r="C28" s="8"/>
      <c r="D28" s="19"/>
      <c r="E28" s="15"/>
      <c r="F28" s="19"/>
      <c r="G28" s="15"/>
      <c r="H28" s="20"/>
      <c r="I28" s="15"/>
      <c r="J28" s="19"/>
      <c r="L28" s="79"/>
      <c r="M28" s="80"/>
      <c r="N28" s="25"/>
      <c r="O28" s="76"/>
      <c r="P28" s="78"/>
    </row>
    <row r="29" spans="1:16" ht="19.5" customHeight="1">
      <c r="A29" s="21" t="s">
        <v>23</v>
      </c>
      <c r="B29" s="8"/>
      <c r="C29" s="8"/>
      <c r="D29" s="15">
        <f>SUM(D21:D28)</f>
        <v>1175083</v>
      </c>
      <c r="E29" s="15"/>
      <c r="F29" s="15">
        <f>SUM(F21:F28)</f>
        <v>-5889021</v>
      </c>
      <c r="G29" s="15"/>
      <c r="H29" s="15">
        <f>SUM(H21:H28)</f>
        <v>-1544679</v>
      </c>
      <c r="I29" s="15"/>
      <c r="J29" s="15">
        <f>SUM(J21:J28)</f>
        <v>-5842321</v>
      </c>
      <c r="L29" s="25"/>
      <c r="M29" s="78"/>
      <c r="N29" s="25"/>
      <c r="O29" s="76"/>
      <c r="P29" s="80"/>
    </row>
    <row r="30" spans="1:16" ht="13.5" customHeight="1">
      <c r="A30" s="8"/>
      <c r="B30" s="8"/>
      <c r="C30" s="8"/>
      <c r="D30" s="15"/>
      <c r="E30" s="15"/>
      <c r="F30" s="15"/>
      <c r="G30" s="15"/>
      <c r="H30" s="16"/>
      <c r="I30" s="15"/>
      <c r="J30" s="15"/>
      <c r="L30" s="79"/>
      <c r="M30" s="80"/>
      <c r="N30" s="25"/>
      <c r="O30" s="76"/>
      <c r="P30" s="80"/>
    </row>
    <row r="31" spans="1:16" ht="13.5" customHeight="1">
      <c r="A31" s="14" t="s">
        <v>24</v>
      </c>
      <c r="B31" s="8"/>
      <c r="C31" s="8"/>
      <c r="D31" s="15">
        <v>13291</v>
      </c>
      <c r="E31" s="15"/>
      <c r="F31" s="15">
        <f>J31-N31</f>
        <v>-243579</v>
      </c>
      <c r="G31" s="15"/>
      <c r="H31" s="16">
        <v>13291</v>
      </c>
      <c r="I31" s="15"/>
      <c r="J31" s="15">
        <v>-243579</v>
      </c>
      <c r="L31" s="79"/>
      <c r="M31" s="80"/>
      <c r="N31" s="25"/>
      <c r="O31" s="76"/>
      <c r="P31" s="78"/>
    </row>
    <row r="32" spans="1:16" ht="13.5" customHeight="1">
      <c r="A32" s="14"/>
      <c r="B32" s="8"/>
      <c r="C32" s="8"/>
      <c r="D32" s="19"/>
      <c r="E32" s="15"/>
      <c r="F32" s="19"/>
      <c r="G32" s="15"/>
      <c r="H32" s="20"/>
      <c r="I32" s="15"/>
      <c r="J32" s="19"/>
      <c r="L32" s="79"/>
      <c r="M32" s="80"/>
      <c r="N32" s="25"/>
      <c r="O32" s="76"/>
      <c r="P32" s="78"/>
    </row>
    <row r="33" spans="1:16" ht="19.5" customHeight="1" thickBot="1">
      <c r="A33" s="24" t="s">
        <v>95</v>
      </c>
      <c r="B33" s="8"/>
      <c r="C33" s="8"/>
      <c r="D33" s="27">
        <f>D29+D31</f>
        <v>1188374</v>
      </c>
      <c r="E33" s="25"/>
      <c r="F33" s="27">
        <f>SUM(F29:F32)</f>
        <v>-6132600</v>
      </c>
      <c r="G33" s="25"/>
      <c r="H33" s="27">
        <f>SUM(H29:H31)</f>
        <v>-1531388</v>
      </c>
      <c r="I33" s="25"/>
      <c r="J33" s="27">
        <f>SUM(J29:J32)</f>
        <v>-6085900</v>
      </c>
      <c r="L33" s="25"/>
      <c r="M33" s="78"/>
      <c r="N33" s="25"/>
      <c r="O33" s="76"/>
      <c r="P33" s="78"/>
    </row>
    <row r="34" spans="1:16" ht="16.5" customHeight="1" thickTop="1">
      <c r="A34" s="24"/>
      <c r="B34" s="8"/>
      <c r="C34" s="8"/>
      <c r="D34" s="15"/>
      <c r="E34" s="15"/>
      <c r="F34" s="15"/>
      <c r="G34" s="15"/>
      <c r="H34" s="15"/>
      <c r="I34" s="15"/>
      <c r="J34" s="15"/>
      <c r="L34" s="25"/>
      <c r="M34" s="78"/>
      <c r="N34" s="25"/>
      <c r="O34" s="76"/>
      <c r="P34" s="78"/>
    </row>
    <row r="35" spans="1:16" ht="13.5" customHeight="1">
      <c r="A35" s="14"/>
      <c r="B35" s="8"/>
      <c r="C35" s="8"/>
      <c r="D35" s="15"/>
      <c r="E35" s="15"/>
      <c r="F35" s="15"/>
      <c r="G35" s="15"/>
      <c r="H35" s="15"/>
      <c r="I35" s="15"/>
      <c r="J35" s="15"/>
      <c r="L35" s="78"/>
      <c r="M35" s="78"/>
      <c r="N35" s="78"/>
      <c r="O35" s="75"/>
      <c r="P35" s="81"/>
    </row>
    <row r="36" spans="1:16" ht="13.5" customHeight="1">
      <c r="A36" s="14" t="s">
        <v>25</v>
      </c>
      <c r="B36" s="8"/>
      <c r="C36" s="8"/>
      <c r="D36" s="15"/>
      <c r="E36" s="15"/>
      <c r="F36" s="15"/>
      <c r="G36" s="15"/>
      <c r="H36" s="15"/>
      <c r="I36" s="15"/>
      <c r="J36" s="15"/>
      <c r="L36" s="78"/>
      <c r="M36" s="78"/>
      <c r="N36" s="78"/>
      <c r="O36" s="75"/>
      <c r="P36" s="75"/>
    </row>
    <row r="37" spans="1:16" ht="13.5" customHeight="1">
      <c r="A37" s="14" t="s">
        <v>26</v>
      </c>
      <c r="B37" s="8"/>
      <c r="C37" s="8"/>
      <c r="D37" s="15">
        <f>+D33</f>
        <v>1188374</v>
      </c>
      <c r="E37" s="15"/>
      <c r="F37" s="15">
        <f>+F33</f>
        <v>-6132600</v>
      </c>
      <c r="G37" s="15"/>
      <c r="H37" s="15">
        <f>+H33</f>
        <v>-1531388</v>
      </c>
      <c r="I37" s="15"/>
      <c r="J37" s="15">
        <f>+J33</f>
        <v>-6085900</v>
      </c>
      <c r="L37" s="78"/>
      <c r="M37" s="78"/>
      <c r="N37" s="78"/>
      <c r="O37" s="76"/>
      <c r="P37" s="25"/>
    </row>
    <row r="38" spans="1:16" ht="13.5" customHeight="1">
      <c r="A38" s="14" t="s">
        <v>27</v>
      </c>
      <c r="B38" s="8"/>
      <c r="C38" s="8"/>
      <c r="D38" s="15">
        <v>0</v>
      </c>
      <c r="E38" s="15"/>
      <c r="F38" s="16">
        <v>0</v>
      </c>
      <c r="G38" s="15"/>
      <c r="H38" s="15">
        <v>0</v>
      </c>
      <c r="I38" s="15"/>
      <c r="J38" s="16">
        <f>+F38</f>
        <v>0</v>
      </c>
      <c r="L38" s="78"/>
      <c r="M38" s="78"/>
      <c r="N38" s="77"/>
      <c r="O38" s="77"/>
      <c r="P38" s="77"/>
    </row>
    <row r="39" spans="1:16" ht="13.5" customHeight="1" thickBot="1">
      <c r="A39" s="14"/>
      <c r="B39" s="8"/>
      <c r="C39" s="8"/>
      <c r="D39" s="27">
        <f>SUM(D37:D38)</f>
        <v>1188374</v>
      </c>
      <c r="E39" s="15"/>
      <c r="F39" s="28">
        <f>SUM(F37:F38)</f>
        <v>-6132600</v>
      </c>
      <c r="G39" s="15"/>
      <c r="H39" s="27">
        <f>SUM(H37:H38)</f>
        <v>-1531388</v>
      </c>
      <c r="I39" s="15"/>
      <c r="J39" s="28">
        <f>SUM(J37:J38)</f>
        <v>-6085900</v>
      </c>
      <c r="L39" s="78"/>
      <c r="M39" s="78"/>
      <c r="N39" s="77"/>
      <c r="O39" s="77"/>
      <c r="P39" s="77"/>
    </row>
    <row r="40" spans="1:16" ht="13.5" customHeight="1" thickTop="1">
      <c r="A40" s="14"/>
      <c r="B40" s="8"/>
      <c r="C40" s="8"/>
      <c r="D40" s="15"/>
      <c r="E40" s="15"/>
      <c r="F40" s="15"/>
      <c r="G40" s="15"/>
      <c r="H40" s="15"/>
      <c r="I40" s="15"/>
      <c r="J40" s="15"/>
      <c r="L40" s="78"/>
      <c r="M40" s="80"/>
      <c r="N40" s="77"/>
      <c r="O40" s="77"/>
      <c r="P40" s="77"/>
    </row>
    <row r="41" spans="1:16" ht="13.5" customHeight="1">
      <c r="A41" s="21" t="s">
        <v>28</v>
      </c>
      <c r="B41" s="8"/>
      <c r="C41" s="8"/>
      <c r="D41" s="15"/>
      <c r="E41" s="15"/>
      <c r="F41" s="15"/>
      <c r="G41" s="15"/>
      <c r="H41" s="15"/>
      <c r="I41" s="15"/>
      <c r="J41" s="15"/>
      <c r="L41" s="78"/>
      <c r="M41" s="80"/>
      <c r="N41" s="77"/>
      <c r="O41" s="77"/>
      <c r="P41" s="77"/>
    </row>
    <row r="42" spans="1:13" ht="13.5" customHeight="1">
      <c r="A42" s="21"/>
      <c r="B42" s="21" t="s">
        <v>29</v>
      </c>
      <c r="C42" s="8"/>
      <c r="D42" s="15"/>
      <c r="E42" s="15"/>
      <c r="F42" s="15"/>
      <c r="G42" s="15"/>
      <c r="H42" s="15"/>
      <c r="I42" s="15"/>
      <c r="J42" s="15"/>
      <c r="L42" s="9"/>
      <c r="M42" s="18"/>
    </row>
    <row r="43" spans="2:13" ht="13.5" customHeight="1">
      <c r="B43" s="9" t="s">
        <v>30</v>
      </c>
      <c r="C43" s="9"/>
      <c r="D43" s="29">
        <f>D39/140000000*100</f>
        <v>0.8488385714285716</v>
      </c>
      <c r="E43" s="29"/>
      <c r="F43" s="29">
        <f>F39/140000000*100</f>
        <v>-4.380428571428571</v>
      </c>
      <c r="G43" s="29"/>
      <c r="H43" s="29">
        <f>H39/140000000*100</f>
        <v>-1.0938485714285713</v>
      </c>
      <c r="I43" s="29"/>
      <c r="J43" s="29">
        <f>J39/140000000*100</f>
        <v>-4.347071428571429</v>
      </c>
      <c r="L43" s="26"/>
      <c r="M43" s="30">
        <f>M33/140000000*100</f>
        <v>0</v>
      </c>
    </row>
    <row r="44" spans="1:13" ht="13.5" customHeight="1">
      <c r="A44" s="8"/>
      <c r="B44" s="9"/>
      <c r="C44" s="9"/>
      <c r="D44" s="31"/>
      <c r="E44" s="31"/>
      <c r="F44" s="31"/>
      <c r="G44" s="31"/>
      <c r="H44" s="31"/>
      <c r="I44" s="31"/>
      <c r="J44" s="31"/>
      <c r="M44" s="18"/>
    </row>
    <row r="45" spans="1:13" ht="13.5" customHeight="1">
      <c r="A45" s="8"/>
      <c r="B45" s="9"/>
      <c r="C45" s="9"/>
      <c r="D45" s="31"/>
      <c r="E45" s="31"/>
      <c r="F45" s="31"/>
      <c r="G45" s="31"/>
      <c r="H45" s="31"/>
      <c r="I45" s="31"/>
      <c r="J45" s="31"/>
      <c r="M45" s="18"/>
    </row>
    <row r="46" spans="1:13" ht="13.5" customHeight="1">
      <c r="A46" s="8"/>
      <c r="B46" s="9"/>
      <c r="C46" s="9"/>
      <c r="D46" s="31"/>
      <c r="E46" s="31"/>
      <c r="F46" s="31"/>
      <c r="G46" s="31"/>
      <c r="H46" s="31"/>
      <c r="I46" s="31"/>
      <c r="J46" s="31"/>
      <c r="M46" s="18"/>
    </row>
    <row r="47" spans="1:13" ht="13.5" customHeight="1">
      <c r="A47" s="8"/>
      <c r="B47" s="9"/>
      <c r="C47" s="9"/>
      <c r="D47" s="31"/>
      <c r="E47" s="31"/>
      <c r="F47" s="31"/>
      <c r="G47" s="31"/>
      <c r="H47" s="31"/>
      <c r="I47" s="31"/>
      <c r="J47" s="31"/>
      <c r="M47" s="18"/>
    </row>
    <row r="48" spans="1:13" ht="13.5" customHeight="1">
      <c r="A48" s="8"/>
      <c r="B48" s="9"/>
      <c r="C48" s="9"/>
      <c r="D48" s="31"/>
      <c r="E48" s="31"/>
      <c r="F48" s="31"/>
      <c r="G48" s="31"/>
      <c r="H48" s="31"/>
      <c r="I48" s="31"/>
      <c r="J48" s="31"/>
      <c r="M48" s="18"/>
    </row>
    <row r="49" spans="1:13" ht="13.5" customHeight="1">
      <c r="A49" s="8"/>
      <c r="B49" s="9"/>
      <c r="C49" s="9"/>
      <c r="D49" s="31"/>
      <c r="E49" s="31"/>
      <c r="F49" s="31"/>
      <c r="G49" s="31"/>
      <c r="H49" s="31"/>
      <c r="I49" s="31"/>
      <c r="J49" s="31"/>
      <c r="M49" s="18"/>
    </row>
    <row r="50" spans="1:13" ht="13.5" customHeight="1">
      <c r="A50" s="8"/>
      <c r="B50" s="32"/>
      <c r="C50" s="32"/>
      <c r="D50" s="32"/>
      <c r="E50" s="32"/>
      <c r="F50" s="32"/>
      <c r="G50" s="32"/>
      <c r="H50" s="32"/>
      <c r="I50" s="32"/>
      <c r="J50" s="32"/>
      <c r="M50" s="18"/>
    </row>
    <row r="51" spans="1:13" ht="33.75" customHeight="1">
      <c r="A51" s="113" t="s">
        <v>96</v>
      </c>
      <c r="B51" s="113"/>
      <c r="C51" s="113"/>
      <c r="D51" s="113"/>
      <c r="E51" s="113"/>
      <c r="F51" s="113"/>
      <c r="G51" s="113"/>
      <c r="H51" s="113"/>
      <c r="I51" s="113"/>
      <c r="J51" s="113"/>
      <c r="K51" s="33"/>
      <c r="M51" s="18"/>
    </row>
    <row r="52" spans="1:13" ht="13.5" customHeight="1">
      <c r="A52" s="113"/>
      <c r="B52" s="113"/>
      <c r="C52" s="113"/>
      <c r="D52" s="113"/>
      <c r="E52" s="113"/>
      <c r="F52" s="113"/>
      <c r="G52" s="113"/>
      <c r="H52" s="113"/>
      <c r="I52" s="113"/>
      <c r="J52" s="113"/>
      <c r="M52" s="18"/>
    </row>
    <row r="53" spans="1:13" ht="13.5" customHeight="1">
      <c r="A53" s="68"/>
      <c r="B53" s="68"/>
      <c r="C53" s="68"/>
      <c r="D53" s="68"/>
      <c r="E53" s="68"/>
      <c r="F53" s="68"/>
      <c r="G53" s="68"/>
      <c r="H53" s="68"/>
      <c r="I53" s="68"/>
      <c r="J53" s="68"/>
      <c r="M53" s="18"/>
    </row>
    <row r="54" spans="1:13" ht="13.5" customHeight="1">
      <c r="A54" s="68"/>
      <c r="B54" s="68"/>
      <c r="C54" s="68"/>
      <c r="D54" s="68"/>
      <c r="E54" s="68"/>
      <c r="F54" s="68"/>
      <c r="G54" s="68"/>
      <c r="H54" s="68"/>
      <c r="I54" s="68"/>
      <c r="J54" s="68"/>
      <c r="M54" s="18"/>
    </row>
    <row r="55" spans="1:13" ht="13.5" customHeight="1">
      <c r="A55" s="68"/>
      <c r="B55" s="68"/>
      <c r="C55" s="68"/>
      <c r="D55" s="68"/>
      <c r="E55" s="68"/>
      <c r="F55" s="68"/>
      <c r="G55" s="68"/>
      <c r="H55" s="68"/>
      <c r="I55" s="68"/>
      <c r="J55" s="68"/>
      <c r="M55" s="18"/>
    </row>
    <row r="56" spans="1:13" ht="13.5" customHeight="1">
      <c r="A56" s="68"/>
      <c r="B56" s="68"/>
      <c r="C56" s="68"/>
      <c r="D56" s="68"/>
      <c r="E56" s="68">
        <v>1</v>
      </c>
      <c r="F56" s="69">
        <v>1</v>
      </c>
      <c r="G56" s="68"/>
      <c r="H56" s="68"/>
      <c r="I56" s="68"/>
      <c r="J56" s="68"/>
      <c r="M56" s="18"/>
    </row>
    <row r="57" spans="1:13" ht="13.5" customHeight="1">
      <c r="A57" s="8"/>
      <c r="B57" s="8"/>
      <c r="C57" s="9"/>
      <c r="D57" s="34"/>
      <c r="E57" s="34"/>
      <c r="F57" s="34"/>
      <c r="G57" s="34"/>
      <c r="H57" s="34"/>
      <c r="I57" s="34"/>
      <c r="J57" s="34"/>
      <c r="K57" s="35"/>
      <c r="L57" s="35"/>
      <c r="M57" s="18"/>
    </row>
    <row r="58" spans="1:13" ht="13.5" customHeight="1">
      <c r="A58" s="114"/>
      <c r="B58" s="114"/>
      <c r="C58" s="114"/>
      <c r="D58" s="114"/>
      <c r="E58" s="114"/>
      <c r="F58" s="114"/>
      <c r="G58" s="114"/>
      <c r="H58" s="114"/>
      <c r="I58" s="114"/>
      <c r="J58" s="114"/>
      <c r="M58" s="18"/>
    </row>
    <row r="59" spans="1:13" ht="13.5" customHeight="1">
      <c r="A59" s="114"/>
      <c r="B59" s="114"/>
      <c r="C59" s="114"/>
      <c r="D59" s="114"/>
      <c r="E59" s="114"/>
      <c r="F59" s="114"/>
      <c r="G59" s="114"/>
      <c r="H59" s="114"/>
      <c r="I59" s="114"/>
      <c r="J59" s="114"/>
      <c r="M59" s="9"/>
    </row>
    <row r="60" ht="13.5" customHeight="1">
      <c r="M60" s="18"/>
    </row>
    <row r="61" ht="13.5" customHeight="1">
      <c r="M61" s="18"/>
    </row>
    <row r="62" ht="13.5" customHeight="1">
      <c r="M62" s="18"/>
    </row>
    <row r="63" ht="13.5" customHeight="1">
      <c r="M63" s="9"/>
    </row>
    <row r="64" ht="13.5" customHeight="1">
      <c r="M64" s="9"/>
    </row>
    <row r="65" ht="13.5" customHeight="1">
      <c r="M65" s="9"/>
    </row>
    <row r="66" ht="13.5" customHeight="1">
      <c r="M66" s="9"/>
    </row>
    <row r="67" ht="13.5" customHeight="1">
      <c r="M67" s="9"/>
    </row>
    <row r="68" ht="13.5" customHeight="1">
      <c r="M68" s="9"/>
    </row>
    <row r="69" ht="13.5" customHeight="1">
      <c r="M69" s="9"/>
    </row>
    <row r="70" ht="13.5" customHeight="1">
      <c r="M70" s="9"/>
    </row>
    <row r="73" ht="13.5" customHeight="1">
      <c r="M73" s="9"/>
    </row>
    <row r="74" ht="13.5" customHeight="1">
      <c r="M74" s="26"/>
    </row>
  </sheetData>
  <mergeCells count="4">
    <mergeCell ref="D8:F8"/>
    <mergeCell ref="H8:J8"/>
    <mergeCell ref="A51:J52"/>
    <mergeCell ref="A58:J59"/>
  </mergeCells>
  <printOptions/>
  <pageMargins left="0.75" right="0.75" top="1" bottom="1" header="0.5" footer="0.5"/>
  <pageSetup errors="NA" firstPageNumber="1" useFirstPageNumber="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56"/>
  <sheetViews>
    <sheetView zoomScaleSheetLayoutView="100" workbookViewId="0" topLeftCell="A1">
      <selection activeCell="A1" sqref="A1"/>
    </sheetView>
  </sheetViews>
  <sheetFormatPr defaultColWidth="8.28125" defaultRowHeight="12.75"/>
  <cols>
    <col min="1" max="1" width="55.57421875" style="36" customWidth="1"/>
    <col min="2" max="2" width="12.7109375" style="37" customWidth="1"/>
    <col min="3" max="3" width="3.7109375" style="1" customWidth="1"/>
    <col min="4" max="4" width="12.7109375" style="38" customWidth="1"/>
    <col min="5" max="5" width="4.140625" style="1" customWidth="1"/>
    <col min="6" max="6" width="6.00390625" style="1" customWidth="1"/>
    <col min="7" max="7" width="7.00390625" style="1" customWidth="1"/>
    <col min="8" max="16384" width="8.28125" style="1" bestFit="1" customWidth="1"/>
  </cols>
  <sheetData>
    <row r="1" spans="1:10" ht="15" customHeight="1">
      <c r="A1" s="5" t="s">
        <v>0</v>
      </c>
      <c r="B1" s="38"/>
      <c r="C1" s="6"/>
      <c r="D1" s="7"/>
      <c r="E1" s="6"/>
      <c r="F1" s="6"/>
      <c r="G1" s="6"/>
      <c r="H1" s="6"/>
      <c r="I1" s="6"/>
      <c r="J1" s="6"/>
    </row>
    <row r="2" spans="1:10" ht="12" customHeight="1">
      <c r="A2" s="6" t="s">
        <v>1</v>
      </c>
      <c r="B2" s="38"/>
      <c r="C2" s="6"/>
      <c r="E2" s="6"/>
      <c r="F2" s="6"/>
      <c r="G2" s="6"/>
      <c r="H2" s="6"/>
      <c r="I2" s="6"/>
      <c r="J2" s="6"/>
    </row>
    <row r="3" spans="1:10" s="4" customFormat="1" ht="15">
      <c r="A3" s="5" t="s">
        <v>31</v>
      </c>
      <c r="B3" s="38"/>
      <c r="C3" s="6"/>
      <c r="D3" s="38"/>
      <c r="E3" s="6"/>
      <c r="F3" s="6"/>
      <c r="G3" s="6"/>
      <c r="H3" s="6"/>
      <c r="I3" s="6"/>
      <c r="J3" s="6"/>
    </row>
    <row r="4" spans="1:10" ht="15">
      <c r="A4" s="5" t="s">
        <v>32</v>
      </c>
      <c r="B4" s="38"/>
      <c r="C4" s="6"/>
      <c r="E4" s="6"/>
      <c r="F4" s="6"/>
      <c r="G4" s="6"/>
      <c r="H4" s="6"/>
      <c r="I4" s="6"/>
      <c r="J4" s="6"/>
    </row>
    <row r="5" spans="1:7" ht="15">
      <c r="A5" s="40"/>
      <c r="B5" s="13" t="s">
        <v>33</v>
      </c>
      <c r="C5" s="12"/>
      <c r="D5" s="13" t="s">
        <v>34</v>
      </c>
      <c r="E5" s="17"/>
      <c r="F5" s="41"/>
      <c r="G5" s="42"/>
    </row>
    <row r="6" spans="1:7" ht="14.25">
      <c r="A6" s="40"/>
      <c r="B6" s="13" t="s">
        <v>35</v>
      </c>
      <c r="C6" s="13"/>
      <c r="D6" s="13" t="s">
        <v>35</v>
      </c>
      <c r="E6" s="38"/>
      <c r="F6" s="38"/>
      <c r="G6" s="39"/>
    </row>
    <row r="7" spans="1:7" ht="14.25">
      <c r="A7" s="40"/>
      <c r="B7" s="43" t="s">
        <v>36</v>
      </c>
      <c r="C7" s="13"/>
      <c r="D7" s="43" t="s">
        <v>15</v>
      </c>
      <c r="E7" s="38"/>
      <c r="F7" s="38"/>
      <c r="G7" s="39"/>
    </row>
    <row r="8" spans="1:7" ht="14.25">
      <c r="A8" s="40"/>
      <c r="B8" s="13" t="s">
        <v>16</v>
      </c>
      <c r="C8" s="13"/>
      <c r="D8" s="13" t="s">
        <v>16</v>
      </c>
      <c r="E8" s="38"/>
      <c r="F8" s="38"/>
      <c r="G8" s="39"/>
    </row>
    <row r="9" spans="1:7" ht="14.25">
      <c r="A9" s="21" t="s">
        <v>37</v>
      </c>
      <c r="B9" s="44"/>
      <c r="C9" s="45"/>
      <c r="D9" s="44"/>
      <c r="E9" s="38"/>
      <c r="F9" s="38"/>
      <c r="G9" s="39"/>
    </row>
    <row r="10" spans="1:7" ht="14.25">
      <c r="A10" s="45" t="s">
        <v>38</v>
      </c>
      <c r="B10" s="44">
        <f>3889284</f>
        <v>3889284</v>
      </c>
      <c r="C10" s="12"/>
      <c r="D10" s="16">
        <v>8947264</v>
      </c>
      <c r="E10" s="38"/>
      <c r="F10" s="38"/>
      <c r="G10" s="39"/>
    </row>
    <row r="11" spans="1:7" ht="14.25">
      <c r="A11" s="45" t="s">
        <v>39</v>
      </c>
      <c r="B11" s="44">
        <v>0</v>
      </c>
      <c r="C11" s="12"/>
      <c r="D11" s="16">
        <v>3203125</v>
      </c>
      <c r="E11" s="38"/>
      <c r="F11" s="38"/>
      <c r="G11" s="39"/>
    </row>
    <row r="12" spans="1:7" ht="14.25">
      <c r="A12" s="45" t="s">
        <v>40</v>
      </c>
      <c r="B12" s="44">
        <v>0</v>
      </c>
      <c r="C12" s="12"/>
      <c r="D12" s="16">
        <v>1038</v>
      </c>
      <c r="E12" s="38"/>
      <c r="F12" s="38"/>
      <c r="G12" s="39"/>
    </row>
    <row r="13" spans="1:7" ht="14.25">
      <c r="A13" s="45" t="s">
        <v>41</v>
      </c>
      <c r="B13" s="46">
        <v>0</v>
      </c>
      <c r="C13" s="12"/>
      <c r="D13" s="20">
        <v>0</v>
      </c>
      <c r="E13" s="38"/>
      <c r="F13" s="38"/>
      <c r="G13" s="39"/>
    </row>
    <row r="14" spans="1:7" ht="14.25">
      <c r="A14" s="45"/>
      <c r="B14" s="44">
        <f>SUM(B10:B13)</f>
        <v>3889284</v>
      </c>
      <c r="C14" s="45"/>
      <c r="D14" s="16">
        <f>SUM(D10:D13)</f>
        <v>12151427</v>
      </c>
      <c r="E14" s="38"/>
      <c r="F14" s="38"/>
      <c r="G14" s="39"/>
    </row>
    <row r="15" spans="1:7" ht="14.25">
      <c r="A15" s="40"/>
      <c r="B15" s="44"/>
      <c r="C15" s="12"/>
      <c r="D15" s="16"/>
      <c r="E15" s="38"/>
      <c r="F15" s="38"/>
      <c r="G15" s="39"/>
    </row>
    <row r="16" spans="1:7" ht="14.25">
      <c r="A16" s="21" t="s">
        <v>42</v>
      </c>
      <c r="B16" s="44"/>
      <c r="C16" s="12"/>
      <c r="D16" s="16"/>
      <c r="E16" s="38"/>
      <c r="F16" s="38"/>
      <c r="G16" s="39"/>
    </row>
    <row r="17" spans="1:7" ht="14.25">
      <c r="A17" s="40" t="s">
        <v>43</v>
      </c>
      <c r="B17" s="47">
        <f>1941490</f>
        <v>1941490</v>
      </c>
      <c r="C17" s="12"/>
      <c r="D17" s="48">
        <v>3212710</v>
      </c>
      <c r="E17" s="38"/>
      <c r="F17" s="38"/>
      <c r="G17" s="39"/>
    </row>
    <row r="18" spans="1:7" ht="14.25">
      <c r="A18" s="40" t="s">
        <v>44</v>
      </c>
      <c r="B18" s="49">
        <f>13435951</f>
        <v>13435951</v>
      </c>
      <c r="C18" s="12"/>
      <c r="D18" s="50">
        <v>3366125</v>
      </c>
      <c r="E18" s="38"/>
      <c r="F18" s="38"/>
      <c r="G18" s="3"/>
    </row>
    <row r="19" spans="1:7" ht="14.25">
      <c r="A19" s="40" t="s">
        <v>45</v>
      </c>
      <c r="B19" s="49">
        <f>875</f>
        <v>875</v>
      </c>
      <c r="C19" s="12"/>
      <c r="D19" s="50">
        <v>226820</v>
      </c>
      <c r="E19" s="38"/>
      <c r="F19" s="38"/>
      <c r="G19" s="3"/>
    </row>
    <row r="20" spans="1:7" ht="14.25">
      <c r="A20" s="40" t="s">
        <v>46</v>
      </c>
      <c r="B20" s="49">
        <v>0</v>
      </c>
      <c r="C20" s="12"/>
      <c r="D20" s="50">
        <v>289106</v>
      </c>
      <c r="E20" s="38"/>
      <c r="F20" s="38"/>
      <c r="G20" s="3"/>
    </row>
    <row r="21" spans="1:7" ht="14.25">
      <c r="A21" s="40" t="s">
        <v>47</v>
      </c>
      <c r="B21" s="51">
        <f>87159</f>
        <v>87159</v>
      </c>
      <c r="C21" s="12"/>
      <c r="D21" s="52">
        <v>128466</v>
      </c>
      <c r="E21" s="38"/>
      <c r="F21" s="38"/>
      <c r="G21" s="3"/>
    </row>
    <row r="22" spans="1:7" ht="14.25" customHeight="1">
      <c r="A22" s="40"/>
      <c r="B22" s="53">
        <f>SUM(B17:B21)</f>
        <v>15465475</v>
      </c>
      <c r="C22" s="54"/>
      <c r="D22" s="55">
        <f>SUM(D17:D21)</f>
        <v>7223227</v>
      </c>
      <c r="E22" s="3"/>
      <c r="F22" s="3"/>
      <c r="G22" s="3"/>
    </row>
    <row r="23" spans="1:7" ht="14.25" customHeight="1">
      <c r="A23" s="40"/>
      <c r="B23" s="44"/>
      <c r="C23" s="40"/>
      <c r="D23" s="16"/>
      <c r="E23" s="3"/>
      <c r="F23" s="3"/>
      <c r="G23" s="3"/>
    </row>
    <row r="24" spans="1:7" ht="19.5" customHeight="1" thickBot="1">
      <c r="A24" s="40" t="s">
        <v>48</v>
      </c>
      <c r="B24" s="70">
        <f>B14+B22</f>
        <v>19354759</v>
      </c>
      <c r="C24" s="40"/>
      <c r="D24" s="28">
        <f>D14+D22</f>
        <v>19374654</v>
      </c>
      <c r="E24" s="3"/>
      <c r="F24" s="3"/>
      <c r="G24" s="3"/>
    </row>
    <row r="25" ht="15.75" thickTop="1">
      <c r="B25" s="71"/>
    </row>
    <row r="26" spans="1:6" ht="14.25">
      <c r="A26" s="56" t="s">
        <v>49</v>
      </c>
      <c r="B26" s="44"/>
      <c r="C26" s="12"/>
      <c r="D26" s="16"/>
      <c r="E26" s="3"/>
      <c r="F26" s="3"/>
    </row>
    <row r="27" spans="1:6" ht="14.25">
      <c r="A27" s="21" t="s">
        <v>50</v>
      </c>
      <c r="B27" s="44"/>
      <c r="C27" s="12"/>
      <c r="D27" s="16"/>
      <c r="E27" s="3"/>
      <c r="F27" s="3"/>
    </row>
    <row r="28" spans="1:6" ht="14.25">
      <c r="A28" s="40" t="s">
        <v>51</v>
      </c>
      <c r="B28" s="44">
        <v>14000000</v>
      </c>
      <c r="C28" s="12"/>
      <c r="D28" s="16">
        <v>14000000</v>
      </c>
      <c r="E28" s="3"/>
      <c r="F28" s="3"/>
    </row>
    <row r="29" spans="1:6" ht="14.25">
      <c r="A29" s="40" t="s">
        <v>52</v>
      </c>
      <c r="B29" s="44">
        <v>550571</v>
      </c>
      <c r="C29" s="12"/>
      <c r="D29" s="16">
        <v>550571</v>
      </c>
      <c r="E29" s="3"/>
      <c r="F29" s="3"/>
    </row>
    <row r="30" spans="1:6" ht="14.25">
      <c r="A30" s="40" t="s">
        <v>53</v>
      </c>
      <c r="B30" s="16">
        <v>-22947</v>
      </c>
      <c r="C30" s="12"/>
      <c r="D30" s="16">
        <v>14542</v>
      </c>
      <c r="E30" s="3"/>
      <c r="F30" s="3"/>
    </row>
    <row r="31" spans="1:6" ht="14.25">
      <c r="A31" s="40" t="s">
        <v>54</v>
      </c>
      <c r="B31" s="44">
        <f>-5367490</f>
        <v>-5367490</v>
      </c>
      <c r="C31" s="12"/>
      <c r="D31" s="16">
        <v>-3836102</v>
      </c>
      <c r="E31" s="3"/>
      <c r="F31" s="3"/>
    </row>
    <row r="32" spans="1:6" ht="14.25">
      <c r="A32" s="40" t="s">
        <v>55</v>
      </c>
      <c r="B32" s="20">
        <v>-2575050</v>
      </c>
      <c r="C32" s="12"/>
      <c r="D32" s="20">
        <v>-2575050</v>
      </c>
      <c r="E32" s="3"/>
      <c r="F32" s="3"/>
    </row>
    <row r="33" spans="1:6" ht="19.5" customHeight="1">
      <c r="A33" s="21"/>
      <c r="B33" s="44">
        <f>SUM(B28:B32)</f>
        <v>6585084</v>
      </c>
      <c r="C33" s="12"/>
      <c r="D33" s="16">
        <f>SUM(D28:D32)</f>
        <v>8153961</v>
      </c>
      <c r="E33" s="3"/>
      <c r="F33" s="3"/>
    </row>
    <row r="34" spans="1:6" ht="15" customHeight="1">
      <c r="A34" s="21" t="s">
        <v>56</v>
      </c>
      <c r="B34" s="20">
        <v>0</v>
      </c>
      <c r="C34" s="12"/>
      <c r="D34" s="20">
        <v>0</v>
      </c>
      <c r="E34" s="3"/>
      <c r="F34" s="3"/>
    </row>
    <row r="35" spans="1:6" ht="15" customHeight="1">
      <c r="A35" s="21" t="s">
        <v>57</v>
      </c>
      <c r="B35" s="44">
        <f>SUM(B33:B34)</f>
        <v>6585084</v>
      </c>
      <c r="C35" s="12"/>
      <c r="D35" s="16">
        <f>D33+D34</f>
        <v>8153961</v>
      </c>
      <c r="E35" s="3"/>
      <c r="F35" s="3"/>
    </row>
    <row r="36" spans="1:6" ht="15" customHeight="1">
      <c r="A36" s="21"/>
      <c r="B36" s="44"/>
      <c r="C36" s="12"/>
      <c r="D36" s="16"/>
      <c r="E36" s="3"/>
      <c r="F36" s="3"/>
    </row>
    <row r="37" spans="1:6" ht="14.25">
      <c r="A37" s="21" t="s">
        <v>58</v>
      </c>
      <c r="B37" s="44"/>
      <c r="C37" s="12"/>
      <c r="D37" s="16"/>
      <c r="E37" s="3"/>
      <c r="F37" s="3"/>
    </row>
    <row r="38" spans="1:6" ht="14.25">
      <c r="A38" s="45" t="s">
        <v>59</v>
      </c>
      <c r="B38" s="47">
        <f>137318</f>
        <v>137318</v>
      </c>
      <c r="C38" s="12"/>
      <c r="D38" s="48">
        <v>268819</v>
      </c>
      <c r="E38" s="3"/>
      <c r="F38" s="3"/>
    </row>
    <row r="39" spans="1:6" ht="14.25">
      <c r="A39" s="40" t="s">
        <v>60</v>
      </c>
      <c r="B39" s="51">
        <v>0</v>
      </c>
      <c r="C39" s="12"/>
      <c r="D39" s="52">
        <v>3298524</v>
      </c>
      <c r="E39" s="3"/>
      <c r="F39" s="3"/>
    </row>
    <row r="40" spans="1:6" ht="19.5" customHeight="1">
      <c r="A40" s="21"/>
      <c r="B40" s="53">
        <f>SUM(B38:B39)</f>
        <v>137318</v>
      </c>
      <c r="C40" s="12"/>
      <c r="D40" s="55">
        <f>SUM(D38:D39)</f>
        <v>3567343</v>
      </c>
      <c r="E40" s="3"/>
      <c r="F40" s="3"/>
    </row>
    <row r="41" spans="1:6" ht="19.5" customHeight="1">
      <c r="A41" s="21"/>
      <c r="B41" s="44"/>
      <c r="C41" s="12"/>
      <c r="D41" s="16"/>
      <c r="E41" s="3"/>
      <c r="F41" s="3"/>
    </row>
    <row r="42" spans="1:7" ht="14.25">
      <c r="A42" s="21" t="s">
        <v>61</v>
      </c>
      <c r="B42" s="44"/>
      <c r="C42" s="12"/>
      <c r="D42" s="16"/>
      <c r="E42" s="3"/>
      <c r="F42" s="3"/>
      <c r="G42" s="3"/>
    </row>
    <row r="43" spans="1:7" ht="14.25">
      <c r="A43" s="40" t="s">
        <v>62</v>
      </c>
      <c r="B43" s="47">
        <f>6599587</f>
        <v>6599587</v>
      </c>
      <c r="C43" s="45"/>
      <c r="D43" s="48">
        <v>4203659</v>
      </c>
      <c r="E43" s="3"/>
      <c r="F43" s="3"/>
      <c r="G43" s="3"/>
    </row>
    <row r="44" spans="1:7" ht="14.25">
      <c r="A44" s="40" t="s">
        <v>63</v>
      </c>
      <c r="B44" s="49">
        <f>133076</f>
        <v>133076</v>
      </c>
      <c r="C44" s="12"/>
      <c r="D44" s="50">
        <v>178146</v>
      </c>
      <c r="E44" s="3"/>
      <c r="F44" s="3"/>
      <c r="G44" s="3"/>
    </row>
    <row r="45" spans="1:7" ht="14.25">
      <c r="A45" s="40" t="s">
        <v>24</v>
      </c>
      <c r="B45" s="49">
        <v>0</v>
      </c>
      <c r="C45" s="12"/>
      <c r="D45" s="50">
        <v>0</v>
      </c>
      <c r="E45" s="3"/>
      <c r="F45" s="3"/>
      <c r="G45" s="3"/>
    </row>
    <row r="46" spans="1:6" ht="14.25">
      <c r="A46" s="40" t="s">
        <v>64</v>
      </c>
      <c r="B46" s="51">
        <f>5899694</f>
        <v>5899694</v>
      </c>
      <c r="C46" s="12"/>
      <c r="D46" s="52">
        <v>3271545</v>
      </c>
      <c r="E46" s="3"/>
      <c r="F46" s="3"/>
    </row>
    <row r="47" spans="1:6" ht="19.5" customHeight="1">
      <c r="A47" s="40"/>
      <c r="B47" s="53">
        <f>SUM(B43:B46)</f>
        <v>12632357</v>
      </c>
      <c r="C47" s="40"/>
      <c r="D47" s="55">
        <f>SUM(D43:D46)</f>
        <v>7653350</v>
      </c>
      <c r="E47" s="3"/>
      <c r="F47" s="3"/>
    </row>
    <row r="48" spans="1:4" ht="14.25">
      <c r="A48" s="2" t="s">
        <v>65</v>
      </c>
      <c r="B48" s="44">
        <f>B40+B47</f>
        <v>12769675</v>
      </c>
      <c r="D48" s="15">
        <f>D40+D47</f>
        <v>11220693</v>
      </c>
    </row>
    <row r="49" spans="1:4" ht="15" thickBot="1">
      <c r="A49" s="2" t="s">
        <v>66</v>
      </c>
      <c r="B49" s="70">
        <f>B35+B48</f>
        <v>19354759</v>
      </c>
      <c r="D49" s="27">
        <f>D35+D48</f>
        <v>19374654</v>
      </c>
    </row>
    <row r="50" ht="15.75" thickTop="1">
      <c r="A50" s="2"/>
    </row>
    <row r="51" spans="1:6" ht="14.25">
      <c r="A51" s="40" t="s">
        <v>67</v>
      </c>
      <c r="B51" s="57">
        <f>0.047</f>
        <v>0.047</v>
      </c>
      <c r="C51" s="58"/>
      <c r="D51" s="57">
        <f>0.0582</f>
        <v>0.0582</v>
      </c>
      <c r="E51" s="3"/>
      <c r="F51" s="3"/>
    </row>
    <row r="52" spans="1:6" ht="14.25">
      <c r="A52" s="40" t="s">
        <v>68</v>
      </c>
      <c r="B52" s="44"/>
      <c r="C52" s="12"/>
      <c r="D52" s="16"/>
      <c r="E52" s="3"/>
      <c r="F52" s="3"/>
    </row>
    <row r="53" spans="1:6" ht="9.75" customHeight="1">
      <c r="A53" s="40"/>
      <c r="B53" s="44"/>
      <c r="C53" s="12"/>
      <c r="D53" s="44"/>
      <c r="E53" s="3"/>
      <c r="F53" s="3"/>
    </row>
    <row r="54" spans="1:4" ht="14.25">
      <c r="A54" s="113" t="s">
        <v>97</v>
      </c>
      <c r="B54" s="113"/>
      <c r="C54" s="113"/>
      <c r="D54" s="113"/>
    </row>
    <row r="55" spans="1:9" ht="39" customHeight="1">
      <c r="A55" s="113"/>
      <c r="B55" s="113"/>
      <c r="C55" s="113"/>
      <c r="D55" s="113"/>
      <c r="E55" s="2"/>
      <c r="F55" s="2"/>
      <c r="G55" s="2"/>
      <c r="H55" s="2"/>
      <c r="I55" s="36"/>
    </row>
    <row r="56" spans="1:4" ht="14.25">
      <c r="A56" s="59"/>
      <c r="B56" s="60"/>
      <c r="C56" s="8"/>
      <c r="D56" s="15"/>
    </row>
  </sheetData>
  <mergeCells count="1">
    <mergeCell ref="A54:D55"/>
  </mergeCells>
  <printOptions horizontalCentered="1"/>
  <pageMargins left="1" right="0.5" top="0.3493055555555556" bottom="0.5" header="0" footer="0.5"/>
  <pageSetup errors="NA" firstPageNumber="2" useFirstPageNumber="1" fitToHeight="1" fitToWidth="1" horizontalDpi="600" verticalDpi="600" orientation="portrait" paperSize="9" scale="96"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workbookViewId="0" topLeftCell="A1">
      <selection activeCell="A1" sqref="A1"/>
    </sheetView>
  </sheetViews>
  <sheetFormatPr defaultColWidth="9.140625" defaultRowHeight="12.75"/>
  <cols>
    <col min="1" max="3" width="9.140625" style="61" bestFit="1" customWidth="1"/>
    <col min="4" max="4" width="12.28125" style="12" customWidth="1"/>
    <col min="5" max="5" width="2.57421875" style="12" customWidth="1"/>
    <col min="6" max="6" width="11.28125" style="12" customWidth="1"/>
    <col min="7" max="7" width="2.57421875" style="12" customWidth="1"/>
    <col min="8" max="8" width="15.00390625" style="12" bestFit="1" customWidth="1"/>
    <col min="9" max="9" width="2.57421875" style="12" customWidth="1"/>
    <col min="10" max="10" width="12.140625" style="12" customWidth="1"/>
    <col min="11" max="11" width="2.57421875" style="12" customWidth="1"/>
    <col min="12" max="12" width="12.140625" style="12" customWidth="1"/>
    <col min="13" max="13" width="2.57421875" style="12" customWidth="1"/>
    <col min="14" max="14" width="11.7109375" style="12" customWidth="1"/>
    <col min="15" max="15" width="2.57421875" style="12" customWidth="1"/>
    <col min="16" max="16" width="10.8515625" style="12" bestFit="1" customWidth="1"/>
    <col min="17" max="17" width="2.57421875" style="12" customWidth="1"/>
    <col min="18" max="18" width="14.140625" style="12" customWidth="1"/>
    <col min="19" max="19" width="9.140625" style="12" bestFit="1" customWidth="1"/>
    <col min="20" max="20" width="11.28125" style="12" bestFit="1" customWidth="1"/>
    <col min="21" max="16384" width="9.140625" style="12" bestFit="1" customWidth="1"/>
  </cols>
  <sheetData>
    <row r="1" ht="15">
      <c r="A1" s="5" t="s">
        <v>0</v>
      </c>
    </row>
    <row r="2" ht="14.25">
      <c r="A2" s="6" t="s">
        <v>1</v>
      </c>
    </row>
    <row r="4" spans="1:14" ht="15">
      <c r="A4" s="5" t="s">
        <v>69</v>
      </c>
      <c r="B4" s="6"/>
      <c r="C4" s="6"/>
      <c r="D4" s="3"/>
      <c r="E4" s="3"/>
      <c r="F4" s="3"/>
      <c r="G4" s="3"/>
      <c r="H4" s="3"/>
      <c r="I4" s="3"/>
      <c r="J4" s="3"/>
      <c r="K4" s="3"/>
      <c r="L4" s="3"/>
      <c r="M4" s="3"/>
      <c r="N4" s="3"/>
    </row>
    <row r="5" spans="1:14" ht="15">
      <c r="A5" s="5" t="s">
        <v>70</v>
      </c>
      <c r="B5" s="6"/>
      <c r="C5" s="6"/>
      <c r="D5" s="3"/>
      <c r="E5" s="3"/>
      <c r="F5" s="3"/>
      <c r="G5" s="3"/>
      <c r="H5" s="3"/>
      <c r="I5" s="3"/>
      <c r="J5" s="3"/>
      <c r="K5" s="3"/>
      <c r="L5" s="3"/>
      <c r="M5" s="3"/>
      <c r="N5" s="3"/>
    </row>
    <row r="6" spans="1:14" ht="14.25">
      <c r="A6" s="6"/>
      <c r="B6" s="6"/>
      <c r="C6" s="6"/>
      <c r="D6" s="3"/>
      <c r="E6" s="3"/>
      <c r="F6" s="3"/>
      <c r="G6" s="3"/>
      <c r="H6" s="3"/>
      <c r="I6" s="3"/>
      <c r="J6" s="3"/>
      <c r="K6" s="3"/>
      <c r="L6" s="3"/>
      <c r="M6" s="3"/>
      <c r="N6" s="3"/>
    </row>
    <row r="7" spans="1:14" ht="14.25">
      <c r="A7" s="6"/>
      <c r="B7" s="6"/>
      <c r="C7" s="6"/>
      <c r="D7" s="3"/>
      <c r="E7" s="3"/>
      <c r="F7" s="3"/>
      <c r="G7" s="3"/>
      <c r="H7" s="3"/>
      <c r="I7" s="3"/>
      <c r="J7" s="3"/>
      <c r="K7" s="3"/>
      <c r="L7" s="3"/>
      <c r="M7" s="3"/>
      <c r="N7" s="3"/>
    </row>
    <row r="8" spans="4:14" ht="14.25" customHeight="1">
      <c r="D8" s="115" t="s">
        <v>71</v>
      </c>
      <c r="E8" s="115"/>
      <c r="F8" s="115"/>
      <c r="G8" s="115"/>
      <c r="H8" s="115"/>
      <c r="I8" s="115"/>
      <c r="J8" s="115"/>
      <c r="K8" s="115"/>
      <c r="L8" s="115"/>
      <c r="M8" s="115"/>
      <c r="N8" s="115"/>
    </row>
    <row r="9" spans="4:14" ht="14.25">
      <c r="D9" s="13"/>
      <c r="E9" s="11"/>
      <c r="F9" s="13"/>
      <c r="G9" s="3"/>
      <c r="H9" s="11"/>
      <c r="I9" s="11"/>
      <c r="J9" s="3"/>
      <c r="K9" s="11"/>
      <c r="L9" s="11"/>
      <c r="M9" s="11"/>
      <c r="N9" s="13"/>
    </row>
    <row r="10" spans="4:14" ht="14.25">
      <c r="D10" s="3"/>
      <c r="E10" s="3"/>
      <c r="F10" s="112" t="s">
        <v>72</v>
      </c>
      <c r="G10" s="112"/>
      <c r="H10" s="112"/>
      <c r="I10" s="13"/>
      <c r="J10" s="11"/>
      <c r="K10" s="13"/>
      <c r="L10" s="13"/>
      <c r="M10" s="13"/>
      <c r="N10" s="13"/>
    </row>
    <row r="11" spans="4:18" ht="12.75">
      <c r="D11" s="13" t="s">
        <v>73</v>
      </c>
      <c r="E11" s="13"/>
      <c r="F11" s="13" t="s">
        <v>73</v>
      </c>
      <c r="G11" s="13"/>
      <c r="H11" s="13" t="s">
        <v>74</v>
      </c>
      <c r="I11" s="13"/>
      <c r="J11" s="13" t="s">
        <v>75</v>
      </c>
      <c r="K11" s="13"/>
      <c r="L11" s="13" t="s">
        <v>76</v>
      </c>
      <c r="M11" s="13"/>
      <c r="N11" s="13" t="s">
        <v>77</v>
      </c>
      <c r="P11" s="13" t="s">
        <v>78</v>
      </c>
      <c r="Q11" s="13"/>
      <c r="R11" s="13" t="s">
        <v>77</v>
      </c>
    </row>
    <row r="12" spans="4:18" ht="12.75">
      <c r="D12" s="13" t="s">
        <v>79</v>
      </c>
      <c r="E12" s="13"/>
      <c r="F12" s="13" t="s">
        <v>80</v>
      </c>
      <c r="G12" s="13"/>
      <c r="H12" s="62" t="s">
        <v>81</v>
      </c>
      <c r="I12" s="62"/>
      <c r="J12" s="13" t="s">
        <v>82</v>
      </c>
      <c r="K12" s="13"/>
      <c r="L12" s="13" t="s">
        <v>83</v>
      </c>
      <c r="M12" s="13"/>
      <c r="N12" s="13"/>
      <c r="P12" s="13" t="s">
        <v>84</v>
      </c>
      <c r="Q12" s="13"/>
      <c r="R12" s="13" t="s">
        <v>85</v>
      </c>
    </row>
    <row r="13" spans="4:18" ht="12.75">
      <c r="D13" s="13"/>
      <c r="E13" s="13"/>
      <c r="F13" s="13"/>
      <c r="G13" s="13"/>
      <c r="H13" s="62" t="s">
        <v>86</v>
      </c>
      <c r="I13" s="62"/>
      <c r="J13" s="13"/>
      <c r="K13" s="13"/>
      <c r="L13" s="13"/>
      <c r="M13" s="13"/>
      <c r="N13" s="13"/>
      <c r="P13" s="13"/>
      <c r="Q13" s="13"/>
      <c r="R13" s="13"/>
    </row>
    <row r="14" spans="4:18" ht="12.75">
      <c r="D14" s="13" t="s">
        <v>16</v>
      </c>
      <c r="E14" s="13"/>
      <c r="F14" s="13" t="s">
        <v>16</v>
      </c>
      <c r="G14" s="13"/>
      <c r="H14" s="13" t="s">
        <v>16</v>
      </c>
      <c r="I14" s="13"/>
      <c r="J14" s="13" t="s">
        <v>16</v>
      </c>
      <c r="K14" s="13"/>
      <c r="L14" s="13" t="s">
        <v>16</v>
      </c>
      <c r="M14" s="13"/>
      <c r="N14" s="13" t="s">
        <v>16</v>
      </c>
      <c r="P14" s="13" t="s">
        <v>16</v>
      </c>
      <c r="Q14" s="13"/>
      <c r="R14" s="13" t="s">
        <v>16</v>
      </c>
    </row>
    <row r="16" spans="1:19" ht="12.75">
      <c r="A16" s="61" t="s">
        <v>87</v>
      </c>
      <c r="D16" s="63">
        <v>14000000</v>
      </c>
      <c r="E16" s="63"/>
      <c r="F16" s="63">
        <v>550571</v>
      </c>
      <c r="G16" s="63"/>
      <c r="H16" s="63">
        <v>-5066</v>
      </c>
      <c r="I16" s="63"/>
      <c r="J16" s="63">
        <f>2249798</f>
        <v>2249798</v>
      </c>
      <c r="K16" s="63"/>
      <c r="L16" s="63">
        <v>-2575050</v>
      </c>
      <c r="M16" s="63"/>
      <c r="N16" s="63">
        <f>SUM(D16:L16)</f>
        <v>14220253</v>
      </c>
      <c r="O16" s="63"/>
      <c r="P16" s="63">
        <v>0</v>
      </c>
      <c r="Q16" s="63"/>
      <c r="R16" s="63">
        <f>N16+P16</f>
        <v>14220253</v>
      </c>
      <c r="S16" s="64"/>
    </row>
    <row r="17" spans="4:19" ht="12.75">
      <c r="D17" s="63"/>
      <c r="E17" s="63"/>
      <c r="F17" s="63"/>
      <c r="G17" s="63"/>
      <c r="H17" s="63"/>
      <c r="I17" s="63"/>
      <c r="J17" s="63"/>
      <c r="K17" s="63"/>
      <c r="L17" s="63"/>
      <c r="M17" s="63"/>
      <c r="N17" s="63"/>
      <c r="O17" s="63"/>
      <c r="P17" s="63"/>
      <c r="Q17" s="63"/>
      <c r="R17" s="63"/>
      <c r="S17" s="64"/>
    </row>
    <row r="18" spans="1:19" ht="12.75">
      <c r="A18" s="61" t="s">
        <v>88</v>
      </c>
      <c r="D18" s="63"/>
      <c r="E18" s="63"/>
      <c r="F18" s="63"/>
      <c r="G18" s="63"/>
      <c r="H18" s="63"/>
      <c r="I18" s="63"/>
      <c r="J18" s="63"/>
      <c r="K18" s="63"/>
      <c r="L18" s="63"/>
      <c r="M18" s="63"/>
      <c r="N18" s="63"/>
      <c r="O18" s="63"/>
      <c r="P18" s="63"/>
      <c r="Q18" s="63"/>
      <c r="R18" s="63"/>
      <c r="S18" s="64"/>
    </row>
    <row r="19" spans="1:19" ht="12.75">
      <c r="A19" s="61" t="s">
        <v>89</v>
      </c>
      <c r="D19" s="63"/>
      <c r="E19" s="63"/>
      <c r="F19" s="63"/>
      <c r="G19" s="63"/>
      <c r="H19" s="63"/>
      <c r="I19" s="63"/>
      <c r="J19" s="63"/>
      <c r="K19" s="63"/>
      <c r="L19" s="63"/>
      <c r="M19" s="63"/>
      <c r="N19" s="63"/>
      <c r="O19" s="63"/>
      <c r="P19" s="63"/>
      <c r="Q19" s="63"/>
      <c r="R19" s="63"/>
      <c r="S19" s="64"/>
    </row>
    <row r="20" spans="1:19" ht="12.75">
      <c r="A20" s="61" t="s">
        <v>90</v>
      </c>
      <c r="D20" s="63">
        <v>0</v>
      </c>
      <c r="E20" s="63"/>
      <c r="F20" s="63"/>
      <c r="G20" s="63"/>
      <c r="H20" s="63">
        <v>19608</v>
      </c>
      <c r="I20" s="63"/>
      <c r="J20" s="63">
        <v>0</v>
      </c>
      <c r="K20" s="63"/>
      <c r="L20" s="63">
        <v>0</v>
      </c>
      <c r="M20" s="63"/>
      <c r="N20" s="63">
        <f>SUM(D20:L20)</f>
        <v>19608</v>
      </c>
      <c r="O20" s="63"/>
      <c r="P20" s="63">
        <v>0</v>
      </c>
      <c r="Q20" s="63"/>
      <c r="R20" s="63">
        <f>N20+P20</f>
        <v>19608</v>
      </c>
      <c r="S20" s="64"/>
    </row>
    <row r="21" spans="4:19" ht="12.75">
      <c r="D21" s="63"/>
      <c r="E21" s="63"/>
      <c r="F21" s="63"/>
      <c r="G21" s="63"/>
      <c r="H21" s="63"/>
      <c r="I21" s="63"/>
      <c r="J21" s="63"/>
      <c r="K21" s="63"/>
      <c r="L21" s="63"/>
      <c r="M21" s="63"/>
      <c r="N21" s="63"/>
      <c r="O21" s="63"/>
      <c r="P21" s="63"/>
      <c r="Q21" s="63"/>
      <c r="R21" s="63"/>
      <c r="S21" s="64"/>
    </row>
    <row r="22" spans="1:19" ht="12.75">
      <c r="A22" s="61" t="s">
        <v>91</v>
      </c>
      <c r="D22" s="65">
        <v>0</v>
      </c>
      <c r="E22" s="65"/>
      <c r="F22" s="65">
        <v>0</v>
      </c>
      <c r="G22" s="65"/>
      <c r="H22" s="65">
        <v>0</v>
      </c>
      <c r="I22" s="65"/>
      <c r="J22" s="65">
        <v>-6085900</v>
      </c>
      <c r="K22" s="65"/>
      <c r="L22" s="65">
        <v>0</v>
      </c>
      <c r="M22" s="65"/>
      <c r="N22" s="65">
        <f>SUM(D22:L22)</f>
        <v>-6085900</v>
      </c>
      <c r="O22" s="65"/>
      <c r="P22" s="65">
        <v>0</v>
      </c>
      <c r="Q22" s="65"/>
      <c r="R22" s="65">
        <f>SUM(N22:P22)</f>
        <v>-6085900</v>
      </c>
      <c r="S22" s="64"/>
    </row>
    <row r="23" spans="4:19" ht="12.75">
      <c r="D23" s="63"/>
      <c r="E23" s="63"/>
      <c r="F23" s="63"/>
      <c r="G23" s="63"/>
      <c r="H23" s="63"/>
      <c r="I23" s="63"/>
      <c r="J23" s="63"/>
      <c r="K23" s="63"/>
      <c r="L23" s="63"/>
      <c r="M23" s="63"/>
      <c r="N23" s="63"/>
      <c r="O23" s="63"/>
      <c r="P23" s="63"/>
      <c r="Q23" s="63"/>
      <c r="R23" s="63"/>
      <c r="S23" s="64"/>
    </row>
    <row r="24" spans="1:19" ht="12.75">
      <c r="A24" s="61" t="s">
        <v>92</v>
      </c>
      <c r="D24" s="63">
        <f>SUM(D16:D22)</f>
        <v>14000000</v>
      </c>
      <c r="E24" s="63"/>
      <c r="F24" s="63">
        <f>SUM(F16:F22)</f>
        <v>550571</v>
      </c>
      <c r="G24" s="63"/>
      <c r="H24" s="63">
        <f>SUM(H16:H22)</f>
        <v>14542</v>
      </c>
      <c r="I24" s="63"/>
      <c r="J24" s="63">
        <f>SUM(J16:J22)</f>
        <v>-3836102</v>
      </c>
      <c r="K24" s="63"/>
      <c r="L24" s="63">
        <f>SUM(L16:L22)</f>
        <v>-2575050</v>
      </c>
      <c r="M24" s="63"/>
      <c r="N24" s="63">
        <f>SUM(N16:N22)</f>
        <v>8153961</v>
      </c>
      <c r="O24" s="63"/>
      <c r="P24" s="63">
        <f>SUM(P16:P22)</f>
        <v>0</v>
      </c>
      <c r="Q24" s="63"/>
      <c r="R24" s="63">
        <f>SUM(R16:R22)</f>
        <v>8153961</v>
      </c>
      <c r="S24" s="64"/>
    </row>
    <row r="25" spans="4:19" ht="12.75">
      <c r="D25" s="63"/>
      <c r="E25" s="63"/>
      <c r="F25" s="63"/>
      <c r="G25" s="63"/>
      <c r="H25" s="63"/>
      <c r="I25" s="63"/>
      <c r="J25" s="63"/>
      <c r="K25" s="63"/>
      <c r="L25" s="63"/>
      <c r="M25" s="63"/>
      <c r="N25" s="63"/>
      <c r="O25" s="63"/>
      <c r="P25" s="63"/>
      <c r="Q25" s="63"/>
      <c r="R25" s="63"/>
      <c r="S25" s="64"/>
    </row>
    <row r="26" spans="1:19" ht="12.75">
      <c r="A26" s="61" t="s">
        <v>88</v>
      </c>
      <c r="S26" s="64"/>
    </row>
    <row r="27" spans="1:19" ht="12.75">
      <c r="A27" s="61" t="s">
        <v>89</v>
      </c>
      <c r="D27" s="63"/>
      <c r="E27" s="63"/>
      <c r="F27" s="63"/>
      <c r="G27" s="63"/>
      <c r="H27" s="63"/>
      <c r="I27" s="63"/>
      <c r="J27" s="63"/>
      <c r="K27" s="63"/>
      <c r="L27" s="63"/>
      <c r="M27" s="63"/>
      <c r="N27" s="63"/>
      <c r="O27" s="63"/>
      <c r="P27" s="63"/>
      <c r="Q27" s="63"/>
      <c r="R27" s="63"/>
      <c r="S27" s="64"/>
    </row>
    <row r="28" spans="1:19" ht="12.75">
      <c r="A28" s="61" t="s">
        <v>90</v>
      </c>
      <c r="D28" s="63">
        <v>0</v>
      </c>
      <c r="E28" s="63"/>
      <c r="F28" s="63">
        <v>0</v>
      </c>
      <c r="G28" s="63"/>
      <c r="H28" s="63">
        <f>-37489</f>
        <v>-37489</v>
      </c>
      <c r="I28" s="63"/>
      <c r="J28" s="63">
        <v>0</v>
      </c>
      <c r="K28" s="63"/>
      <c r="L28" s="63">
        <v>0</v>
      </c>
      <c r="M28" s="63"/>
      <c r="N28" s="63">
        <f>SUM(D28:L28)</f>
        <v>-37489</v>
      </c>
      <c r="O28" s="63"/>
      <c r="P28" s="63">
        <v>0</v>
      </c>
      <c r="Q28" s="63"/>
      <c r="R28" s="63">
        <f>N28+P28</f>
        <v>-37489</v>
      </c>
      <c r="S28" s="64"/>
    </row>
    <row r="29" spans="4:19" ht="12.75">
      <c r="D29" s="63"/>
      <c r="E29" s="63"/>
      <c r="F29" s="63"/>
      <c r="G29" s="63"/>
      <c r="H29" s="63"/>
      <c r="I29" s="63"/>
      <c r="J29" s="63"/>
      <c r="K29" s="63"/>
      <c r="L29" s="63"/>
      <c r="M29" s="63"/>
      <c r="N29" s="63"/>
      <c r="O29" s="63"/>
      <c r="P29" s="63"/>
      <c r="Q29" s="63"/>
      <c r="R29" s="63"/>
      <c r="S29" s="64"/>
    </row>
    <row r="30" spans="1:19" ht="12.75">
      <c r="A30" s="61" t="s">
        <v>91</v>
      </c>
      <c r="D30" s="63">
        <v>0</v>
      </c>
      <c r="E30" s="63"/>
      <c r="F30" s="63">
        <v>0</v>
      </c>
      <c r="G30" s="63"/>
      <c r="H30" s="63">
        <v>0</v>
      </c>
      <c r="I30" s="63"/>
      <c r="J30" s="63">
        <v>-1531388</v>
      </c>
      <c r="K30" s="63"/>
      <c r="L30" s="63">
        <v>0</v>
      </c>
      <c r="M30" s="63"/>
      <c r="N30" s="63">
        <f>SUM(D30:L30)</f>
        <v>-1531388</v>
      </c>
      <c r="O30" s="63"/>
      <c r="P30" s="63">
        <v>0</v>
      </c>
      <c r="Q30" s="63"/>
      <c r="R30" s="63">
        <f>SUM(N30:P30)</f>
        <v>-1531388</v>
      </c>
      <c r="S30" s="64"/>
    </row>
    <row r="31" spans="4:19" ht="12.75">
      <c r="D31" s="63"/>
      <c r="E31" s="63"/>
      <c r="F31" s="63"/>
      <c r="G31" s="63"/>
      <c r="H31" s="63"/>
      <c r="I31" s="63"/>
      <c r="J31" s="63"/>
      <c r="K31" s="63"/>
      <c r="L31" s="63"/>
      <c r="M31" s="63"/>
      <c r="N31" s="63"/>
      <c r="O31" s="63"/>
      <c r="P31" s="63">
        <v>0</v>
      </c>
      <c r="Q31" s="63"/>
      <c r="R31" s="63"/>
      <c r="S31" s="64"/>
    </row>
    <row r="32" spans="1:19" ht="12.75">
      <c r="A32" s="61" t="s">
        <v>93</v>
      </c>
      <c r="D32" s="66">
        <f>SUM(D24:D31)</f>
        <v>14000000</v>
      </c>
      <c r="E32" s="63"/>
      <c r="F32" s="66">
        <f>SUM(F24:F31)</f>
        <v>550571</v>
      </c>
      <c r="G32" s="63"/>
      <c r="H32" s="66">
        <f>SUM(H24:H31)</f>
        <v>-22947</v>
      </c>
      <c r="I32" s="63"/>
      <c r="J32" s="66">
        <f>SUM(J24:J31)</f>
        <v>-5367490</v>
      </c>
      <c r="K32" s="63"/>
      <c r="L32" s="66">
        <f>SUM(L24:L31)</f>
        <v>-2575050</v>
      </c>
      <c r="M32" s="63"/>
      <c r="N32" s="66">
        <f>SUM(N24:N31)</f>
        <v>6585084</v>
      </c>
      <c r="O32" s="63"/>
      <c r="P32" s="66">
        <f>SUM(P27:P31)</f>
        <v>0</v>
      </c>
      <c r="Q32" s="63"/>
      <c r="R32" s="66">
        <f>SUM(R24:R31)</f>
        <v>6585084</v>
      </c>
      <c r="S32" s="64"/>
    </row>
    <row r="33" spans="4:19" ht="12.75">
      <c r="D33" s="64"/>
      <c r="E33" s="64"/>
      <c r="F33" s="64"/>
      <c r="G33" s="64"/>
      <c r="H33" s="64"/>
      <c r="I33" s="64"/>
      <c r="J33" s="64"/>
      <c r="K33" s="64"/>
      <c r="L33" s="64"/>
      <c r="M33" s="64"/>
      <c r="N33" s="64"/>
      <c r="O33" s="64"/>
      <c r="P33" s="64"/>
      <c r="Q33" s="64"/>
      <c r="R33" s="64"/>
      <c r="S33" s="64"/>
    </row>
    <row r="34" spans="4:19" ht="12.75">
      <c r="D34" s="64"/>
      <c r="E34" s="64"/>
      <c r="F34" s="64"/>
      <c r="G34" s="64"/>
      <c r="H34" s="64"/>
      <c r="I34" s="64"/>
      <c r="J34" s="64"/>
      <c r="K34" s="64"/>
      <c r="L34" s="64"/>
      <c r="M34" s="64"/>
      <c r="N34" s="64"/>
      <c r="O34" s="64"/>
      <c r="P34" s="64"/>
      <c r="Q34" s="64"/>
      <c r="R34" s="64"/>
      <c r="S34" s="64"/>
    </row>
    <row r="35" spans="4:19" ht="12.75">
      <c r="D35" s="64"/>
      <c r="E35" s="64"/>
      <c r="F35" s="64"/>
      <c r="G35" s="64"/>
      <c r="H35" s="64"/>
      <c r="I35" s="64"/>
      <c r="J35" s="64"/>
      <c r="K35" s="64"/>
      <c r="L35" s="64"/>
      <c r="M35" s="64"/>
      <c r="N35" s="64"/>
      <c r="O35" s="64"/>
      <c r="P35" s="64"/>
      <c r="Q35" s="64"/>
      <c r="R35" s="64"/>
      <c r="S35" s="64"/>
    </row>
    <row r="36" spans="4:19" ht="12.75">
      <c r="D36" s="64"/>
      <c r="E36" s="64"/>
      <c r="F36" s="64"/>
      <c r="G36" s="64"/>
      <c r="H36" s="64"/>
      <c r="I36" s="64"/>
      <c r="J36" s="64"/>
      <c r="K36" s="64"/>
      <c r="L36" s="64"/>
      <c r="M36" s="64"/>
      <c r="N36" s="64"/>
      <c r="O36" s="64"/>
      <c r="P36" s="64"/>
      <c r="Q36" s="64"/>
      <c r="R36" s="64"/>
      <c r="S36" s="64"/>
    </row>
    <row r="41" ht="15" customHeight="1"/>
    <row r="43" ht="18.75" customHeight="1">
      <c r="A43" s="67" t="s">
        <v>94</v>
      </c>
    </row>
    <row r="44" ht="12.75">
      <c r="A44" s="67" t="s">
        <v>98</v>
      </c>
    </row>
    <row r="45" ht="12.75">
      <c r="A45" s="67" t="s">
        <v>99</v>
      </c>
    </row>
  </sheetData>
  <mergeCells count="2">
    <mergeCell ref="D8:N8"/>
    <mergeCell ref="F10:H10"/>
  </mergeCells>
  <printOptions horizontalCentered="1"/>
  <pageMargins left="0.75" right="0.25" top="0.5" bottom="0.5" header="0" footer="0.5"/>
  <pageSetup errors="NA" firstPageNumber="1" useFirstPageNumber="1" fitToHeight="1" fitToWidth="1" horizontalDpi="600" verticalDpi="600" orientation="portrait" paperSize="9" scale="65" r:id="rId1"/>
  <headerFooter alignWithMargins="0">
    <oddFooter>&amp;C&amp;9 3</oddFooter>
  </headerFooter>
</worksheet>
</file>

<file path=xl/worksheets/sheet4.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 width="30.00390625" style="0" customWidth="1"/>
    <col min="2" max="2" width="28.140625" style="0" customWidth="1"/>
    <col min="3" max="3" width="16.7109375" style="0" customWidth="1"/>
    <col min="4" max="4" width="3.28125" style="0" customWidth="1"/>
    <col min="5" max="5" width="17.8515625" style="0" customWidth="1"/>
  </cols>
  <sheetData>
    <row r="1" spans="1:6" ht="15.75">
      <c r="A1" s="5" t="s">
        <v>101</v>
      </c>
      <c r="B1" s="3"/>
      <c r="C1" s="3"/>
      <c r="D1" s="3"/>
      <c r="E1" s="82"/>
      <c r="F1" s="3"/>
    </row>
    <row r="2" spans="1:6" ht="15">
      <c r="A2" s="6" t="s">
        <v>1</v>
      </c>
      <c r="B2" s="83"/>
      <c r="C2" s="83"/>
      <c r="D2" s="83"/>
      <c r="E2" s="36"/>
      <c r="F2" s="83"/>
    </row>
    <row r="3" spans="1:6" ht="15">
      <c r="A3" s="5"/>
      <c r="B3" s="2"/>
      <c r="C3" s="2"/>
      <c r="D3" s="2"/>
      <c r="E3" s="36"/>
      <c r="F3" s="2"/>
    </row>
    <row r="4" spans="1:6" ht="15">
      <c r="A4" s="5" t="s">
        <v>102</v>
      </c>
      <c r="B4" s="83"/>
      <c r="C4" s="83"/>
      <c r="D4" s="83"/>
      <c r="E4" s="36"/>
      <c r="F4" s="83"/>
    </row>
    <row r="5" spans="1:6" ht="15">
      <c r="A5" s="5" t="s">
        <v>70</v>
      </c>
      <c r="B5" s="3"/>
      <c r="C5" s="3"/>
      <c r="D5" s="3"/>
      <c r="E5" s="2"/>
      <c r="F5" s="3"/>
    </row>
    <row r="6" spans="1:6" ht="15">
      <c r="A6" s="2"/>
      <c r="B6" s="84"/>
      <c r="C6" s="85"/>
      <c r="D6" s="86"/>
      <c r="E6" s="13"/>
      <c r="F6" s="2"/>
    </row>
    <row r="7" spans="1:6" ht="14.25">
      <c r="A7" s="8"/>
      <c r="B7" s="59"/>
      <c r="C7" s="13" t="s">
        <v>103</v>
      </c>
      <c r="D7" s="87"/>
      <c r="E7" s="13" t="s">
        <v>103</v>
      </c>
      <c r="F7" s="1"/>
    </row>
    <row r="8" spans="1:6" ht="14.25">
      <c r="A8" s="8"/>
      <c r="B8" s="59"/>
      <c r="C8" s="13" t="s">
        <v>10</v>
      </c>
      <c r="D8" s="87"/>
      <c r="E8" s="13" t="s">
        <v>10</v>
      </c>
      <c r="F8" s="1"/>
    </row>
    <row r="9" spans="1:6" ht="14.25">
      <c r="A9" s="8"/>
      <c r="B9" s="59"/>
      <c r="C9" s="13" t="s">
        <v>104</v>
      </c>
      <c r="D9" s="13"/>
      <c r="E9" s="13" t="s">
        <v>104</v>
      </c>
      <c r="F9" s="1"/>
    </row>
    <row r="10" spans="1:6" ht="14.25">
      <c r="A10" s="8"/>
      <c r="B10" s="59"/>
      <c r="C10" s="13" t="s">
        <v>33</v>
      </c>
      <c r="D10" s="13"/>
      <c r="E10" s="13" t="s">
        <v>34</v>
      </c>
      <c r="F10" s="1"/>
    </row>
    <row r="11" spans="1:6" ht="14.25">
      <c r="A11" s="8"/>
      <c r="B11" s="59"/>
      <c r="C11" s="13" t="s">
        <v>16</v>
      </c>
      <c r="D11" s="87"/>
      <c r="E11" s="13" t="s">
        <v>16</v>
      </c>
      <c r="F11" s="1"/>
    </row>
    <row r="12" spans="1:6" ht="14.25">
      <c r="A12" s="56" t="s">
        <v>105</v>
      </c>
      <c r="B12" s="9"/>
      <c r="C12" s="8"/>
      <c r="D12" s="8"/>
      <c r="E12" s="9"/>
      <c r="F12" s="1"/>
    </row>
    <row r="13" spans="1:6" ht="14.25">
      <c r="A13" s="9" t="s">
        <v>23</v>
      </c>
      <c r="B13" s="9"/>
      <c r="C13" s="88">
        <f>-1544679</f>
        <v>-1544679</v>
      </c>
      <c r="D13" s="89"/>
      <c r="E13" s="9">
        <f>-5842321</f>
        <v>-5842321</v>
      </c>
      <c r="F13" s="1"/>
    </row>
    <row r="14" spans="1:6" ht="14.25">
      <c r="A14" s="9" t="s">
        <v>106</v>
      </c>
      <c r="B14" s="8"/>
      <c r="C14" s="90"/>
      <c r="D14" s="89"/>
      <c r="E14" s="9"/>
      <c r="F14" s="1"/>
    </row>
    <row r="15" spans="1:6" ht="14.25">
      <c r="A15" s="9" t="s">
        <v>107</v>
      </c>
      <c r="B15" s="8"/>
      <c r="C15" s="91">
        <f>918096.84</f>
        <v>918096.84</v>
      </c>
      <c r="D15" s="89"/>
      <c r="E15" s="9">
        <f>1026469</f>
        <v>1026469</v>
      </c>
      <c r="F15" s="1"/>
    </row>
    <row r="16" spans="1:6" ht="14.25">
      <c r="A16" s="9" t="s">
        <v>108</v>
      </c>
      <c r="B16" s="8"/>
      <c r="C16" s="88">
        <v>404478</v>
      </c>
      <c r="D16" s="89"/>
      <c r="E16" s="9">
        <f>464052</f>
        <v>464052</v>
      </c>
      <c r="F16" s="1"/>
    </row>
    <row r="17" spans="1:6" ht="14.25">
      <c r="A17" s="9" t="s">
        <v>109</v>
      </c>
      <c r="B17" s="8"/>
      <c r="C17" s="91">
        <v>0</v>
      </c>
      <c r="D17" s="89"/>
      <c r="E17" s="9">
        <f>-12430</f>
        <v>-12430</v>
      </c>
      <c r="F17" s="1"/>
    </row>
    <row r="18" spans="1:6" ht="14.25">
      <c r="A18" s="9" t="s">
        <v>110</v>
      </c>
      <c r="B18" s="8"/>
      <c r="C18" s="88">
        <f>-44634.74</f>
        <v>-44634.74</v>
      </c>
      <c r="D18" s="89"/>
      <c r="E18" s="92">
        <f>-402992</f>
        <v>-402992</v>
      </c>
      <c r="F18" s="1"/>
    </row>
    <row r="19" spans="1:6" ht="14.25">
      <c r="A19" s="9" t="s">
        <v>111</v>
      </c>
      <c r="B19" s="8"/>
      <c r="C19" s="91">
        <v>0</v>
      </c>
      <c r="D19" s="89"/>
      <c r="E19" s="92">
        <f>2514768</f>
        <v>2514768</v>
      </c>
      <c r="F19" s="1"/>
    </row>
    <row r="20" spans="1:6" ht="14.25">
      <c r="A20" s="9" t="s">
        <v>112</v>
      </c>
      <c r="B20" s="8"/>
      <c r="C20" s="91">
        <f>-501092</f>
        <v>-501092</v>
      </c>
      <c r="D20" s="89"/>
      <c r="E20" s="92">
        <f>76426</f>
        <v>76426</v>
      </c>
      <c r="F20" s="1"/>
    </row>
    <row r="21" spans="1:6" ht="14.25">
      <c r="A21" s="9" t="s">
        <v>113</v>
      </c>
      <c r="B21" s="8"/>
      <c r="C21" s="91">
        <f>39580.93</f>
        <v>39580.93</v>
      </c>
      <c r="D21" s="89"/>
      <c r="E21" s="92">
        <v>0</v>
      </c>
      <c r="F21" s="1"/>
    </row>
    <row r="22" spans="1:6" ht="14.25">
      <c r="A22" s="9" t="s">
        <v>114</v>
      </c>
      <c r="B22" s="8"/>
      <c r="C22" s="88">
        <v>1038</v>
      </c>
      <c r="D22" s="89"/>
      <c r="E22" s="9">
        <f>4805</f>
        <v>4805</v>
      </c>
      <c r="F22" s="1"/>
    </row>
    <row r="23" spans="1:6" ht="14.25">
      <c r="A23" s="93"/>
      <c r="B23" s="94"/>
      <c r="C23" s="95"/>
      <c r="D23" s="96"/>
      <c r="E23" s="93"/>
      <c r="F23" s="1"/>
    </row>
    <row r="24" spans="1:6" ht="14.25">
      <c r="A24" s="9" t="s">
        <v>115</v>
      </c>
      <c r="B24" s="9"/>
      <c r="C24" s="97">
        <f>SUM(C13:C23)</f>
        <v>-727211.97</v>
      </c>
      <c r="D24" s="89"/>
      <c r="E24" s="56">
        <f>SUM(E13:E23)</f>
        <v>-2171223</v>
      </c>
      <c r="F24" s="1"/>
    </row>
    <row r="25" spans="1:6" ht="14.25">
      <c r="A25" s="9"/>
      <c r="B25" s="9"/>
      <c r="C25" s="98"/>
      <c r="D25" s="89"/>
      <c r="E25" s="9"/>
      <c r="F25" s="1"/>
    </row>
    <row r="26" spans="1:6" ht="14.25">
      <c r="A26" s="9" t="s">
        <v>116</v>
      </c>
      <c r="B26" s="9"/>
      <c r="C26" s="88">
        <v>289106</v>
      </c>
      <c r="D26" s="89"/>
      <c r="E26" s="9">
        <f>218836</f>
        <v>218836</v>
      </c>
      <c r="F26" s="1"/>
    </row>
    <row r="27" spans="1:6" ht="14.25">
      <c r="A27" s="8" t="s">
        <v>117</v>
      </c>
      <c r="B27" s="59"/>
      <c r="C27" s="91">
        <f>1271220</f>
        <v>1271220</v>
      </c>
      <c r="D27" s="89"/>
      <c r="E27" s="9">
        <v>-758148</v>
      </c>
      <c r="F27" s="1"/>
    </row>
    <row r="28" spans="1:6" ht="14.25">
      <c r="A28" s="8" t="s">
        <v>118</v>
      </c>
      <c r="B28" s="59"/>
      <c r="C28" s="91">
        <v>-2698541</v>
      </c>
      <c r="D28" s="89"/>
      <c r="E28" s="9">
        <f>2708639</f>
        <v>2708639</v>
      </c>
      <c r="F28" s="1"/>
    </row>
    <row r="29" spans="1:6" ht="14.25">
      <c r="A29" s="94" t="s">
        <v>119</v>
      </c>
      <c r="B29" s="99"/>
      <c r="C29" s="95">
        <f>2345412</f>
        <v>2345412</v>
      </c>
      <c r="D29" s="96"/>
      <c r="E29" s="93">
        <f>984881</f>
        <v>984881</v>
      </c>
      <c r="F29" s="1"/>
    </row>
    <row r="30" spans="1:6" ht="14.25">
      <c r="A30" s="8"/>
      <c r="B30" s="59"/>
      <c r="C30" s="91"/>
      <c r="D30" s="89"/>
      <c r="E30" s="9"/>
      <c r="F30" s="1"/>
    </row>
    <row r="31" spans="1:6" ht="14.25">
      <c r="A31" s="8" t="s">
        <v>120</v>
      </c>
      <c r="B31" s="9"/>
      <c r="C31" s="97">
        <f>SUM(C24:C29)</f>
        <v>479985.03</v>
      </c>
      <c r="D31" s="89"/>
      <c r="E31" s="56">
        <f>SUM(E24:E29)</f>
        <v>982985</v>
      </c>
      <c r="F31" s="1"/>
    </row>
    <row r="32" spans="1:6" ht="14.25">
      <c r="A32" s="8" t="s">
        <v>121</v>
      </c>
      <c r="B32" s="9"/>
      <c r="C32" s="91">
        <v>0</v>
      </c>
      <c r="D32" s="89"/>
      <c r="E32" s="9">
        <f>2114</f>
        <v>2114</v>
      </c>
      <c r="F32" s="1"/>
    </row>
    <row r="33" spans="1:6" ht="14.25">
      <c r="A33" s="8" t="s">
        <v>122</v>
      </c>
      <c r="B33" s="9"/>
      <c r="C33" s="88">
        <v>-404478</v>
      </c>
      <c r="D33" s="89"/>
      <c r="E33" s="9">
        <f>-464052</f>
        <v>-464052</v>
      </c>
      <c r="F33" s="1"/>
    </row>
    <row r="34" spans="1:6" ht="14.25">
      <c r="A34" s="8" t="s">
        <v>123</v>
      </c>
      <c r="B34" s="9"/>
      <c r="C34" s="88">
        <f>199655</f>
        <v>199655</v>
      </c>
      <c r="D34" s="89"/>
      <c r="E34" s="9">
        <f>295522</f>
        <v>295522</v>
      </c>
      <c r="F34" s="1"/>
    </row>
    <row r="35" spans="1:6" ht="14.25">
      <c r="A35" s="8" t="s">
        <v>124</v>
      </c>
      <c r="B35" s="9"/>
      <c r="C35" s="91">
        <v>0</v>
      </c>
      <c r="D35" s="89"/>
      <c r="E35" s="9">
        <f>-25370</f>
        <v>-25370</v>
      </c>
      <c r="F35" s="1"/>
    </row>
    <row r="36" spans="1:6" ht="14.25">
      <c r="A36" s="100" t="s">
        <v>125</v>
      </c>
      <c r="B36" s="101"/>
      <c r="C36" s="102">
        <f>SUM(C31:C35)</f>
        <v>275162.03</v>
      </c>
      <c r="D36" s="103"/>
      <c r="E36" s="104">
        <f>SUM(E31:E35)</f>
        <v>791199</v>
      </c>
      <c r="F36" s="1"/>
    </row>
    <row r="37" spans="1:6" ht="14.25">
      <c r="A37" s="8"/>
      <c r="B37" s="9"/>
      <c r="C37" s="90"/>
      <c r="D37" s="89"/>
      <c r="E37" s="9"/>
      <c r="F37" s="1"/>
    </row>
    <row r="38" spans="1:6" ht="14.25">
      <c r="A38" s="56" t="s">
        <v>126</v>
      </c>
      <c r="B38" s="9"/>
      <c r="C38" s="90"/>
      <c r="D38" s="89"/>
      <c r="E38" s="9"/>
      <c r="F38" s="1"/>
    </row>
    <row r="39" spans="1:6" ht="14.25">
      <c r="A39" s="8" t="s">
        <v>127</v>
      </c>
      <c r="B39" s="9"/>
      <c r="C39" s="88">
        <f>-14399</f>
        <v>-14399</v>
      </c>
      <c r="D39" s="89"/>
      <c r="E39" s="9">
        <v>-30440</v>
      </c>
      <c r="F39" s="1"/>
    </row>
    <row r="40" spans="1:6" ht="14.25">
      <c r="A40" s="8" t="s">
        <v>128</v>
      </c>
      <c r="B40" s="9"/>
      <c r="C40" s="91">
        <f>683500</f>
        <v>683500</v>
      </c>
      <c r="D40" s="89"/>
      <c r="E40" s="92">
        <f>667700</f>
        <v>667700</v>
      </c>
      <c r="F40" s="1"/>
    </row>
    <row r="41" spans="1:6" ht="14.25">
      <c r="A41" s="8" t="s">
        <v>129</v>
      </c>
      <c r="B41" s="9"/>
      <c r="C41" s="91">
        <v>0</v>
      </c>
      <c r="D41" s="89"/>
      <c r="E41" s="9">
        <v>0</v>
      </c>
      <c r="F41" s="1"/>
    </row>
    <row r="42" spans="1:6" ht="14.25">
      <c r="A42" s="100" t="s">
        <v>130</v>
      </c>
      <c r="B42" s="101"/>
      <c r="C42" s="105">
        <f>SUM(C39:C41)</f>
        <v>669101</v>
      </c>
      <c r="D42" s="103"/>
      <c r="E42" s="101">
        <f>SUM(E39:E41)</f>
        <v>637260</v>
      </c>
      <c r="F42" s="1"/>
    </row>
    <row r="43" spans="1:6" ht="14.25">
      <c r="A43" s="8"/>
      <c r="B43" s="9"/>
      <c r="C43" s="90"/>
      <c r="D43" s="89"/>
      <c r="E43" s="9"/>
      <c r="F43" s="1"/>
    </row>
    <row r="44" spans="1:6" ht="14.25">
      <c r="A44" s="56" t="s">
        <v>131</v>
      </c>
      <c r="B44" s="9"/>
      <c r="C44" s="90"/>
      <c r="D44" s="89"/>
      <c r="E44" s="9"/>
      <c r="F44" s="1"/>
    </row>
    <row r="45" spans="1:6" ht="14.25">
      <c r="A45" s="9" t="s">
        <v>132</v>
      </c>
      <c r="B45" s="9"/>
      <c r="C45" s="88">
        <f>-600690</f>
        <v>-600690</v>
      </c>
      <c r="D45" s="89"/>
      <c r="E45" s="9">
        <v>-137190</v>
      </c>
      <c r="F45" s="1"/>
    </row>
    <row r="46" spans="1:6" ht="14.25">
      <c r="A46" s="9" t="s">
        <v>133</v>
      </c>
      <c r="B46" s="9"/>
      <c r="C46" s="91">
        <f>-141187</f>
        <v>-141187</v>
      </c>
      <c r="D46" s="89"/>
      <c r="E46" s="9">
        <v>-596827</v>
      </c>
      <c r="F46" s="1"/>
    </row>
    <row r="47" spans="1:6" ht="14.25">
      <c r="A47" s="101" t="s">
        <v>134</v>
      </c>
      <c r="B47" s="101"/>
      <c r="C47" s="105">
        <f>SUM(C45:C46)</f>
        <v>-741877</v>
      </c>
      <c r="D47" s="103"/>
      <c r="E47" s="106">
        <f>SUM(E45:E46)</f>
        <v>-734017</v>
      </c>
      <c r="F47" s="1"/>
    </row>
    <row r="48" spans="1:6" ht="12.75">
      <c r="A48" s="8"/>
      <c r="B48" s="8"/>
      <c r="C48" s="89"/>
      <c r="D48" s="89"/>
      <c r="E48" s="9"/>
      <c r="F48" s="8"/>
    </row>
    <row r="49" spans="1:6" ht="14.25">
      <c r="A49" s="21" t="s">
        <v>135</v>
      </c>
      <c r="B49" s="9"/>
      <c r="C49" s="92">
        <f>C36+C42+C47</f>
        <v>202386.03000000003</v>
      </c>
      <c r="D49" s="89"/>
      <c r="E49" s="92">
        <f>E36+E42+E47</f>
        <v>694442</v>
      </c>
      <c r="F49" s="1"/>
    </row>
    <row r="50" spans="1:6" ht="14.25">
      <c r="A50" s="21" t="s">
        <v>136</v>
      </c>
      <c r="B50" s="9"/>
      <c r="C50" s="91">
        <v>0</v>
      </c>
      <c r="D50" s="89"/>
      <c r="E50" s="9">
        <v>-2407</v>
      </c>
      <c r="F50" s="1"/>
    </row>
    <row r="51" spans="1:6" ht="14.25">
      <c r="A51" s="21" t="s">
        <v>137</v>
      </c>
      <c r="B51" s="9"/>
      <c r="C51" s="91">
        <v>-1103386</v>
      </c>
      <c r="D51" s="89"/>
      <c r="E51" s="9">
        <v>-1795421</v>
      </c>
      <c r="F51" s="1"/>
    </row>
    <row r="52" spans="1:6" ht="15" thickBot="1">
      <c r="A52" s="21" t="s">
        <v>138</v>
      </c>
      <c r="B52" s="9"/>
      <c r="C52" s="107">
        <f>SUM(C49:C51)</f>
        <v>-900999.97</v>
      </c>
      <c r="D52" s="89"/>
      <c r="E52" s="108">
        <f>SUM(E49:E51)</f>
        <v>-1103386</v>
      </c>
      <c r="F52" s="1"/>
    </row>
    <row r="53" spans="1:6" ht="15" thickTop="1">
      <c r="A53" s="8"/>
      <c r="B53" s="59"/>
      <c r="C53" s="8"/>
      <c r="D53" s="89"/>
      <c r="E53" s="9"/>
      <c r="F53" s="1"/>
    </row>
    <row r="54" spans="1:6" ht="14.25">
      <c r="A54" s="21" t="s">
        <v>139</v>
      </c>
      <c r="B54" s="59"/>
      <c r="C54" s="8"/>
      <c r="D54" s="89"/>
      <c r="E54" s="9"/>
      <c r="F54" s="1"/>
    </row>
    <row r="55" spans="1:6" ht="15">
      <c r="A55" s="14" t="s">
        <v>47</v>
      </c>
      <c r="B55" s="109"/>
      <c r="C55" s="8">
        <f>87159</f>
        <v>87159</v>
      </c>
      <c r="D55" s="89"/>
      <c r="E55" s="9">
        <f>128466</f>
        <v>128466</v>
      </c>
      <c r="F55" s="1"/>
    </row>
    <row r="56" spans="1:6" ht="15">
      <c r="A56" s="14" t="s">
        <v>140</v>
      </c>
      <c r="B56" s="109"/>
      <c r="C56" s="8">
        <f>-988159</f>
        <v>-988159</v>
      </c>
      <c r="D56" s="89"/>
      <c r="E56" s="9">
        <f>-1231852</f>
        <v>-1231852</v>
      </c>
      <c r="F56" s="1"/>
    </row>
    <row r="57" spans="1:6" ht="15" thickBot="1">
      <c r="A57" s="8"/>
      <c r="B57" s="59"/>
      <c r="C57" s="110">
        <f>SUM(C55:C56)</f>
        <v>-901000</v>
      </c>
      <c r="D57" s="89"/>
      <c r="E57" s="108">
        <f>SUM(E55:E56)</f>
        <v>-1103386</v>
      </c>
      <c r="F57" s="1"/>
    </row>
    <row r="58" spans="1:6" ht="15" thickTop="1">
      <c r="A58" s="111"/>
      <c r="B58" s="8"/>
      <c r="C58" s="8"/>
      <c r="D58" s="89"/>
      <c r="E58" s="9"/>
      <c r="F58" s="1"/>
    </row>
    <row r="59" spans="1:6" ht="12.75">
      <c r="A59" s="116"/>
      <c r="B59" s="114"/>
      <c r="C59" s="114"/>
      <c r="D59" s="114"/>
      <c r="E59" s="114"/>
      <c r="F59" s="72"/>
    </row>
    <row r="60" spans="1:6" ht="12.75">
      <c r="A60" s="114"/>
      <c r="B60" s="114"/>
      <c r="C60" s="114"/>
      <c r="D60" s="114"/>
      <c r="E60" s="114"/>
      <c r="F60" s="72"/>
    </row>
    <row r="61" spans="1:6" ht="14.25">
      <c r="A61" s="8"/>
      <c r="B61" s="9"/>
      <c r="C61" s="8"/>
      <c r="D61" s="8"/>
      <c r="E61" s="9"/>
      <c r="F61" s="1"/>
    </row>
    <row r="62" spans="1:6" ht="14.25" hidden="1">
      <c r="A62" s="8"/>
      <c r="B62" s="9"/>
      <c r="C62" s="8"/>
      <c r="D62" s="8"/>
      <c r="E62" s="9"/>
      <c r="F62" s="1"/>
    </row>
    <row r="63" spans="1:6" ht="14.25">
      <c r="A63" s="113" t="s">
        <v>141</v>
      </c>
      <c r="B63" s="113"/>
      <c r="C63" s="113"/>
      <c r="D63" s="113"/>
      <c r="E63" s="113"/>
      <c r="F63" s="1"/>
    </row>
    <row r="64" spans="1:6" ht="51" customHeight="1">
      <c r="A64" s="113"/>
      <c r="B64" s="113"/>
      <c r="C64" s="113"/>
      <c r="D64" s="113"/>
      <c r="E64" s="113"/>
      <c r="F64" s="36"/>
    </row>
    <row r="65" spans="1:6" ht="14.25">
      <c r="A65" s="8"/>
      <c r="B65" s="59"/>
      <c r="C65" s="8"/>
      <c r="D65" s="8"/>
      <c r="E65" s="9"/>
      <c r="F65" s="1"/>
    </row>
    <row r="66" spans="1:6" ht="15">
      <c r="A66" s="1"/>
      <c r="B66" s="36"/>
      <c r="C66" s="1"/>
      <c r="D66" s="1"/>
      <c r="E66" s="2"/>
      <c r="F66" s="1"/>
    </row>
    <row r="67" spans="1:6" ht="14.25">
      <c r="A67" s="1"/>
      <c r="B67" s="1"/>
      <c r="C67" s="1"/>
      <c r="D67" s="1"/>
      <c r="E67" s="2"/>
      <c r="F67" s="1"/>
    </row>
  </sheetData>
  <mergeCells count="2">
    <mergeCell ref="A59:E60"/>
    <mergeCell ref="A63:E64"/>
  </mergeCells>
  <printOptions/>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juliana</cp:lastModifiedBy>
  <cp:lastPrinted>2010-04-01T10:15:35Z</cp:lastPrinted>
  <dcterms:created xsi:type="dcterms:W3CDTF">2005-05-18T07:01:25Z</dcterms:created>
  <dcterms:modified xsi:type="dcterms:W3CDTF">2010-04-01T10:26:17Z</dcterms:modified>
  <cp:category/>
  <cp:version/>
  <cp:contentType/>
  <cp:contentStatus/>
</cp:coreProperties>
</file>