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720" windowHeight="7320" tabRatio="666" activeTab="6"/>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definedNames>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<sst xmlns="http://schemas.openxmlformats.org/spreadsheetml/2006/main" count="455" uniqueCount="317">
  <si>
    <t>The Increase in Authorised Share Capital and Amendments were completed on 3 November 2006. The Bonus Issue was completed with the listing of and quotation for the Bonus Shares on the MESDAQ Market of the Bursa Securities on 6 December 2006.</t>
  </si>
  <si>
    <t>The Bursa Malaysia Securities Berhad ("Bursa Securities") has vide its letter dated 28 September 2006 approved-in-principle the listing of and quotation of the Bonus Shares and Special Issue Shares. The Increase in Authorised Share Capital, Bonus Issue and Amendments were approved by the shareholders of the Company at an Extraordinary General Meeting held on 3 November 2006.</t>
  </si>
  <si>
    <t>Save as disclosed above, there were no other corporate proposals announced but not completed as at 9 February 2007  (being the latest practicable date which shall not be earlier than 7 days from the date of this announcement).</t>
  </si>
  <si>
    <t>The Special Issue has been aproroved by MITI, Securities Commission and shareholders of MQ on 28 September 2006, 13 October 2006 and 5 December 2006 respectively. The Special Issue is at the final stage of implementation and pending the identification and allocation of the Special Issue Shares to Bumiputera investors to be approved by MITI.</t>
  </si>
  <si>
    <r>
      <t xml:space="preserve">On 14 December 2006, on behalf of the Board of Directors of MQ, AmInvestment Bank Berhad </t>
    </r>
    <r>
      <rPr>
        <i/>
        <sz val="10"/>
        <rFont val="Arial"/>
        <family val="2"/>
      </rPr>
      <t>(formerly known as AmMerchant Bank Berhad)</t>
    </r>
    <r>
      <rPr>
        <sz val="10"/>
        <rFont val="Arial"/>
        <family val="0"/>
      </rPr>
      <t xml:space="preserve"> had announced that on 13 December 2006, MQ and Microlead Precision Technology Sdn Bhd ("Microlead"), a wholly owned subsidiary of MQ, had entered into a conditional sale and purchase agreement with Magnecomp Precision Technology Public Company Limited ("MPT") where Microlead shall acquire while MPT shall sell all rights, titles and interests of certain assets of MPT for a total consideration of Baht 65,000,000 (equivalent to approximately RM6,535,685 based on the average exchange rate of Baht 9.9454: RM1 as at 12 December 2006) to be satisfied by the issuance of 24,206,240 new Shares in MQ at an issue price of RM0.27 per Share ("Proposed Acquisition"). An application to the relevant authorities seeking approval for the Proposed Acquisition is expected to be made within three (3) months from the date of the announcement.</t>
    </r>
  </si>
  <si>
    <t>There were no material litigations pending since the financial year ended 31 December 2006 to 9 February 2007 (being the date not earlier than 7 days from the date of this announcement).</t>
  </si>
  <si>
    <t>There were no contingent assets or liabilities for the Group since the financial year ended 31 December 2006 to the date of this announcement .</t>
  </si>
  <si>
    <t>Trade receivables</t>
  </si>
  <si>
    <t>Other receivables, deposits and prepayments</t>
  </si>
  <si>
    <t>Trade payables</t>
  </si>
  <si>
    <t>Other payables and accruals</t>
  </si>
  <si>
    <t>At 31 December 2006</t>
  </si>
  <si>
    <t>At 31 December 2005</t>
  </si>
  <si>
    <t>Bonus issue</t>
  </si>
  <si>
    <t>- Based on 115,000,000 shares before bonus issue</t>
  </si>
  <si>
    <t>- Based on 191,666,667 shares after bonus issue</t>
  </si>
  <si>
    <t>The Group does not have any financial instruments with off balance sheet risk as at 9 February 2007 (being the latest practicable date which shall not be earlier than 7 days from the date of this announcement).</t>
  </si>
  <si>
    <t>The interim financial statements were authorised for issue by the Board of Directors on 15 February 2007.</t>
  </si>
  <si>
    <t>Save as disclosed below, there were no issuances, cancellations, repurchases, resale and repayment of debts and equity securities in the Company during the period under review.</t>
  </si>
  <si>
    <t>CONDENSED CONSOLIDATED INCOME STATEMENT FOR THE QUARTER ENDED 31 DECEMBER 2006</t>
  </si>
  <si>
    <t>SUMMARY OF KEY FINANCIAL INFORMATION FOR THE QUARTER ENDED 31 DECEMBER 2006</t>
  </si>
  <si>
    <t>CONDENSED CONSOLIDATED BALANCE SHEET AS AT 31 DECEMBER 2006</t>
  </si>
  <si>
    <t>Property, plant and equipment written off</t>
  </si>
  <si>
    <t>Unrealised loss on foreign exchange</t>
  </si>
  <si>
    <t>(Increase)/Decrease in inventories</t>
  </si>
  <si>
    <t>(Increase)/Decrease in receivables</t>
  </si>
  <si>
    <t>Increase/(Decrease) in payables</t>
  </si>
  <si>
    <t>Lease payments prepaid</t>
  </si>
  <si>
    <t>Increase in short term bank borrowings (net)</t>
  </si>
  <si>
    <t>Proceeds from hire purchase financing</t>
  </si>
  <si>
    <t>Repayment of hire purchase obligations</t>
  </si>
  <si>
    <t>Repayment of term loans</t>
  </si>
  <si>
    <t>Term loan raised</t>
  </si>
  <si>
    <t>Share issue expense written-off</t>
  </si>
  <si>
    <t>Listing expenses written-off</t>
  </si>
  <si>
    <t>The Group did not revalue any of its property, plant and equipment during the period under review or prior periods.</t>
  </si>
  <si>
    <t>There were no material changes in the composition of the Group during the period under review.</t>
  </si>
  <si>
    <t>There were no material related party transactions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</si>
  <si>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</si>
  <si>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</si>
  <si>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</si>
  <si>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</si>
  <si>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</si>
  <si>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</si>
  <si>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</si>
  <si>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</si>
  <si>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</si>
  <si>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</si>
  <si>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 interim financial report should be read in conjunction with the audited financial statements for the year ended 31 December 2005. These explanatory notes attached to the interim financial report provide an explanation of events and transactions that are significant to an understanding of the changes in the financial position and performance of the Group since the year ended 31 December 2005.</t>
  </si>
  <si>
    <t>Change in Accounting Policies</t>
  </si>
  <si>
    <t>The MASB has issued a number of new and revised Financial Reporting Standards ("FRS" which includes the MASB's Issues Committee's Interpretations) that are effective for accounting periods beginning on or after 1 January 2006.</t>
  </si>
  <si>
    <t>FRS 117 Leases</t>
  </si>
  <si>
    <t>reported</t>
  </si>
  <si>
    <t>As previously</t>
  </si>
  <si>
    <t>Effect of</t>
  </si>
  <si>
    <t>adopting FRS</t>
  </si>
  <si>
    <t>The auditors have expressed an unqualified opinion on the Company's statutory financial statements for the year ended 31 December 2005 in their report dated 29 March 2006.</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</si>
  <si>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</si>
  <si>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</si>
  <si>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</si>
  <si>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</si>
  <si>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</si>
  <si>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</si>
  <si>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</si>
  <si>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</si>
  <si>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</si>
  <si>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</si>
  <si>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</si>
  <si>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</si>
  <si>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</si>
  <si>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</si>
  <si>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</si>
  <si>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</si>
  <si>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</si>
  <si>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</si>
  <si>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</si>
  <si>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</si>
  <si>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</si>
  <si>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</si>
  <si>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</si>
  <si>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</si>
  <si>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</si>
  <si>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CONDENSED CONSOLIDATED STATEMENT OF CASH FLOWS</t>
  </si>
  <si>
    <t>Depreciation</t>
  </si>
  <si>
    <t>Interest income</t>
  </si>
  <si>
    <t>Operating profit before working capital changes</t>
  </si>
  <si>
    <t>Changes in working capital:</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</si>
  <si>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</si>
  <si>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</si>
  <si>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</si>
  <si>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</si>
  <si>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</si>
  <si>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</si>
  <si>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</si>
  <si>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</si>
  <si>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</si>
  <si>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</si>
  <si>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</si>
  <si>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</si>
  <si>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</si>
  <si>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</si>
  <si>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</si>
  <si>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</si>
  <si>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</si>
  <si>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</si>
  <si>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</si>
  <si>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</si>
  <si>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</si>
  <si>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</si>
  <si>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</si>
  <si>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</si>
  <si>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</si>
  <si>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</si>
  <si>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</si>
  <si>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</si>
  <si>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</si>
  <si>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</si>
  <si>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</si>
  <si>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</si>
  <si>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</si>
  <si>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</si>
  <si>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</si>
  <si>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</si>
  <si>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</si>
  <si>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A15</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</si>
  <si>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</si>
  <si>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</si>
  <si>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</si>
  <si>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</si>
  <si>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</si>
  <si>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</si>
  <si>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</si>
  <si>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</si>
  <si>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</si>
  <si>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</si>
  <si>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</si>
  <si>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</si>
  <si>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</si>
  <si>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</si>
  <si>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</si>
  <si>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</si>
  <si>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</si>
  <si>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</si>
  <si>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</si>
  <si>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</si>
  <si>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</si>
  <si>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</si>
  <si>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</si>
  <si>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</si>
  <si>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</si>
  <si>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</si>
  <si>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</si>
  <si>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</si>
  <si>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</si>
  <si>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</si>
  <si>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</si>
  <si>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</si>
  <si>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</si>
  <si>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</si>
  <si>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</si>
  <si>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</si>
  <si>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</si>
  <si>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</si>
  <si>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Reserves</t>
  </si>
  <si>
    <t>Deferred tax liabilities</t>
  </si>
  <si>
    <t>Net profit for the period</t>
  </si>
  <si>
    <t>As restated</t>
  </si>
  <si>
    <t>As at 31 December 2005</t>
  </si>
  <si>
    <t>Tax expense</t>
  </si>
  <si>
    <t>Profit after tax</t>
  </si>
  <si>
    <t>Cost of sales</t>
  </si>
  <si>
    <t>Share</t>
  </si>
  <si>
    <t>Capital</t>
  </si>
  <si>
    <t>Premium</t>
  </si>
  <si>
    <t>Translation</t>
  </si>
  <si>
    <t>Reserve</t>
  </si>
  <si>
    <t>Profits</t>
  </si>
  <si>
    <t>Retained</t>
  </si>
  <si>
    <t>Basic</t>
  </si>
  <si>
    <t>Note: For full text of the above announcement, please access the Bursa Malaysia website at www.bursamalaysia.com</t>
  </si>
  <si>
    <t xml:space="preserve">Profit after tax </t>
  </si>
  <si>
    <t>NET CURRENT ASSETS</t>
  </si>
  <si>
    <t>Net assets ("NA") per share (RM)</t>
  </si>
  <si>
    <t>As at</t>
  </si>
  <si>
    <t>(Restated)</t>
  </si>
  <si>
    <t>Current tax assets</t>
  </si>
  <si>
    <t>NON-CURRENT ASSETS</t>
  </si>
  <si>
    <t>Property, plant and equipment</t>
  </si>
  <si>
    <t>Goodwill on consolidation</t>
  </si>
  <si>
    <t>NON-CURRENT LIABILITIES</t>
  </si>
  <si>
    <t>Net cash from operating activities</t>
  </si>
  <si>
    <t>Cash flows generated from operations</t>
  </si>
  <si>
    <t>Cash flows from operating activities</t>
  </si>
  <si>
    <t>Cash flows from investing activities</t>
  </si>
  <si>
    <t>Cash flows from financing activities</t>
  </si>
  <si>
    <t>Interest expense</t>
  </si>
  <si>
    <t>Prepaid lease payments</t>
  </si>
  <si>
    <t>SHAREHOLDERS' EQUITY</t>
  </si>
  <si>
    <t>equity of foreign subsidiary</t>
  </si>
  <si>
    <t>At 1 January 2006</t>
  </si>
  <si>
    <t>At 1 January 2005</t>
  </si>
  <si>
    <t>Net cash used in investing activities</t>
  </si>
  <si>
    <t>Net cash (used in)/from operating activities</t>
  </si>
  <si>
    <t>Adjustments for:</t>
  </si>
  <si>
    <t>Interest received</t>
  </si>
  <si>
    <t>Proceeds from issue of shares</t>
  </si>
  <si>
    <t>(Company No. 635804-H)</t>
  </si>
  <si>
    <t>MQ TECHNOLOGY BERHAD</t>
  </si>
  <si>
    <t>Diluted</t>
  </si>
  <si>
    <t>Earnings per share - (Sen)</t>
  </si>
  <si>
    <t>Finance cost</t>
  </si>
  <si>
    <t>Operating expenses</t>
  </si>
  <si>
    <t>Other income</t>
  </si>
  <si>
    <t>Gross profit</t>
  </si>
  <si>
    <t>Current tax liabilities</t>
  </si>
  <si>
    <t>Long term borrowings</t>
  </si>
  <si>
    <t>Net increase in cash and cash equivalents</t>
  </si>
  <si>
    <t>Prospects for the remaining quarters</t>
  </si>
  <si>
    <t>Current</t>
  </si>
  <si>
    <t>year</t>
  </si>
  <si>
    <t>quarter</t>
  </si>
  <si>
    <t>Preceding year</t>
  </si>
  <si>
    <t>corresponding</t>
  </si>
  <si>
    <t>to date</t>
  </si>
  <si>
    <t>period</t>
  </si>
  <si>
    <t>Tax based on results for the quarter/period:</t>
  </si>
  <si>
    <t>Amortisation of prepaid lease payments</t>
  </si>
  <si>
    <t>Exchange difference on translation of net</t>
  </si>
  <si>
    <t>Effect of exchange differences</t>
  </si>
  <si>
    <t xml:space="preserve">In 2006, the MASB issued another two revised FRSs (FRS 117, Leases and FRS 124, Related Party Disclosures). These two FRSs are effective for annual periods beginning on or after 1 October 2006. </t>
  </si>
  <si>
    <t xml:space="preserve">FRS </t>
  </si>
  <si>
    <t>Business Combinations</t>
  </si>
  <si>
    <t>Events after the Balance Sheet Date</t>
  </si>
  <si>
    <t>Property, Plant and Equipment</t>
  </si>
  <si>
    <t>Leases</t>
  </si>
  <si>
    <t>The Effects of Changes in Foreign Exchange Rates</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</si>
  <si>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</si>
  <si>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</si>
  <si>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</si>
  <si>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</si>
  <si>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</si>
  <si>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</si>
  <si>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</si>
  <si>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</si>
  <si>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Share-based Payment</t>
  </si>
  <si>
    <t>Non-current Assets Held for Sale and Discontinued Operations</t>
  </si>
  <si>
    <t>Presentation of Financial Statements</t>
  </si>
  <si>
    <t>Accounitng Policies, Changes in Estimates and Errors</t>
  </si>
  <si>
    <t>In prior years, the leasehold interest in land held for own use classified as property, plant and equipment were stated at cost less accumulated depreciation and impairment losses, if any.</t>
  </si>
  <si>
    <t>The effect on the financial statements of the Group on adoption of FRS 117 are as follows:</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</si>
  <si>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</si>
  <si>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</si>
  <si>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</si>
  <si>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</si>
  <si>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</si>
  <si>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</si>
  <si>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industry,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</si>
  <si>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Issuance of shares</t>
  </si>
  <si>
    <t xml:space="preserve">The adoption of FRS 2, 3, 5, 101, 102, 108, 110, 116, 121, 127, 128, 131, 132, 133, 136, 138 and 140 does not have significant financial impact on the Group in the current quarter under review and the preceding year. The principal effects of the changes in accounting policies resulting from the adoption of FRS 117 Leases is as follows: </t>
  </si>
  <si>
    <t>Earnings per share (sen) - Basic</t>
  </si>
  <si>
    <t>Earnings per share (sen) - Diluted</t>
  </si>
  <si>
    <t>Acquisition of a subsidiary company</t>
  </si>
  <si>
    <t>Contracted but not provided for:-</t>
  </si>
  <si>
    <t>- To purchase property, plant and equipment</t>
  </si>
  <si>
    <t>RM'000</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</si>
  <si>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t>
    </r>
  </si>
  <si>
    <t>DISCLOSURE REQUIREMENTS AS SET OUT IN APPENDIX 9B OF THE LISTING REQUIREMENTS OF BURSA MALAYSIA SECURITIES BERHAD FOR THE MESDAQ MARKET</t>
  </si>
  <si>
    <t>(early adoption)</t>
  </si>
  <si>
    <t>Gain on disposal of property, plant and equipment</t>
  </si>
  <si>
    <t>Proceeds from disposal of property, plant and equipment</t>
  </si>
  <si>
    <t>Bank Overdraft</t>
  </si>
  <si>
    <t>Save as disclosed in Note B8, there were no material events between the end of the reporting quarter and the date of this announcement.</t>
  </si>
  <si>
    <t>QUARTERLY REPORT ON CONSOLIDATED RESULTS FOR THE QUARTER ENDED 31 DECEMBER 2006</t>
  </si>
  <si>
    <t>Barring any unforeseen circumstances, the Board is cautiously optimistic that the performance of the Group for the financial year ending 31 December 2007 will be better.</t>
  </si>
  <si>
    <t>Unaudited</t>
  </si>
  <si>
    <t>Audited</t>
  </si>
  <si>
    <t>FOR THE QUARTER ENDED 31 DECEMBER 2006</t>
  </si>
  <si>
    <t>The interim financial report has been prepared in accordance with the same accounting policies adopted in the annual financial statements for the year ended 31 December 2005, except for the accounting policy changes that are expected to be reflected in the annual financial statements for the year ended 31 December 2006. Details of these changes in the accounting policies are set out in Note A2.</t>
  </si>
  <si>
    <t>The Board has determined the following FRSs to be adopted in the preparation of the Group's annual financial statements for the financial year ended 31 December 2006:</t>
  </si>
  <si>
    <t>With the adoption of FRS 117, the leasehold interest in land for own use is accounted for as being held under an operating lease. The unamortised cost of the land has been reclassified to Prepaid Lease Payments which are amortised on a straight line basis over the remaining lease term of the land.</t>
  </si>
  <si>
    <t>On 5 December 2006, the Board has further declared an interim tax exempt dividend of 0.6 sen per Share based on the issued and paid-up share capital of 191,666,667 Shares amounting to RM1,150,000 for the financial year ended 31 December 2006. The dividend was paid on 26 January 2007.</t>
  </si>
  <si>
    <t>On 2 June 2006, the Board has declared an interium tax exempt dividend of 1 sen per Share based on the issued and paid-up share capital of 115,000,000 Shares amounting to RM1,150,000 for the financial year ended 31 December 2006. The dividend was paid on 30 June 2006.</t>
  </si>
  <si>
    <t xml:space="preserve">For the current quarter and current year to date, the Group registered a revenue of RM17.39 million and RM56.15 million respectively as compared to RM12.21 million and RM47.32 million respectively in the preceding year corresponding quarter and year to date. The higher revenue recorded for the current quarter was mainly due to higher sales achieved by Microlead Precision Technology Sdn. Bhd. In line with the increase in revenue and due to higher profit margin generated from sales of the precision tooling division, the Group posted a higher profit before tax of RM1.92 million and RM7.84 million respectively for the current quarter and current year to date. </t>
  </si>
  <si>
    <t>There was no comparison made between actual results and forecasted results as the Group did not provide profit forecast in public document for the financial year ended 31 December 2006.</t>
  </si>
  <si>
    <r>
      <t>The bonus issue of 76,666,667 new ordinary shares of RM0.10 each (</t>
    </r>
    <r>
      <rPr>
        <sz val="10"/>
        <rFont val="Arial"/>
        <family val="2"/>
      </rPr>
      <t>"Shares"</t>
    </r>
    <r>
      <rPr>
        <sz val="10"/>
        <rFont val="Arial"/>
        <family val="0"/>
      </rPr>
      <t>) credited as fully paid-up to the existing shareholders of the Company on the basis of two (2) new Shares for every three (3) existing Shares held on 22 November 2006.</t>
    </r>
  </si>
  <si>
    <t xml:space="preserve">On 21 August 2006, on behalf of the Board of Directors of MQ, AmMerchant Bank Berhad had announced that MQ is proposing to undertake the following:-
(a) Proposed increase in the authorised share capital from RM15,000,000 divided into 150,000,000 Shares to RM50,000,000 divided into 500,000,000 Shares ("Increase in Authorised Share Capital");
(b) Proposed bonus issue of 76,666,667 new Shares ("Bonus Shares") on the basis of two (2) new Shares for every three (3) existing Shares held at an entitlement date to be determined at a later date upon obtaining all relevant approvals ("Bonus Issue"); 
(c) Proposed special issue of up to 82,143,000 new Shares to Bumiputera investors to be approved by the Ministry of International Trade and Industry ("MITI") at an issue price to be determined later after obtaining all relevant approvals ("Special Issue"); and
(d) Proposed amendments to the Memorandum and Articles of Association ("Amendments"). 
</t>
  </si>
  <si>
    <t>For the current quarter, the Group achieved higher revenue of RM17.39 million as compared to RM13.32 million in the preceding quarter mainly due to higher sales achieved by Microlead Precision Technology Sdn. Bhd. However, there was a slight reduction in profit before tax to RM1.92 million for the current quarter as compared to RM2.17 million in the preceding quarter as a result of higher expenses incurred for maintenance and upkeep of machineries as well as higher staff costs due to bonus provision.</t>
  </si>
  <si>
    <t>The effective tax rate for the current quarter was lower than the statutory tax rate due to reversal of overprovision of tax in the previous period. The effective tax rate of the Group for the current year to date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 On 26 September 2006, another subsidiary, QB Technology Sdn. Bhd. had been granted  Pioneer Status by the Malaysian Industrial Development Authority in which 70% of the subsidiary's statutory income is exempted from income tax for a period of 5 years.</t>
  </si>
  <si>
    <t>Deferred tax</t>
  </si>
  <si>
    <t>Net profit attributable to shareholders (RM)</t>
  </si>
  <si>
    <t>Listing and share issue expenses paid</t>
  </si>
  <si>
    <t>Year ended 31 December 2006</t>
  </si>
  <si>
    <t>Year ended 31 December 2005</t>
  </si>
  <si>
    <t>Net profit for the year</t>
  </si>
  <si>
    <t>Total recognised income and expense</t>
  </si>
  <si>
    <t>Interim dividend of 1 sen per share #</t>
  </si>
  <si>
    <t>First interim dividend of 1 sen per share #</t>
  </si>
  <si>
    <t>Second interim dividend of 0.6 sen per share **</t>
  </si>
  <si>
    <t>#</t>
  </si>
  <si>
    <t>**</t>
  </si>
  <si>
    <t>Based on 115,000,000 shares</t>
  </si>
  <si>
    <t>Based on 191,666,667 shares</t>
  </si>
  <si>
    <t>Net assets per share attributable to ordinary equity holders of the parent (RM) #</t>
  </si>
  <si>
    <t>Earnings per share (sen) - Basic **</t>
  </si>
  <si>
    <t>Number of shares in issue as at beginning of period/year</t>
  </si>
  <si>
    <t>Effect of public issue</t>
  </si>
  <si>
    <t>Effect of bonus issue</t>
  </si>
  <si>
    <t>Weighted average number of shares in issue</t>
  </si>
  <si>
    <t>Net profit for the period - RM</t>
  </si>
  <si>
    <t>** The Basic Earnings per share is computed based on the following:</t>
  </si>
  <si>
    <t># The net assets per share attributable to ordinary equity holders of the parent is computed based on the following:</t>
  </si>
  <si>
    <t>- Based on 115,000,000 shares before bonus issue - RM</t>
  </si>
  <si>
    <t>- Based on 191,666,667 shares after bonus issue - RM</t>
  </si>
  <si>
    <t>Dividend per share (sen) ***</t>
  </si>
  <si>
    <t>*** The dividend per share is based on the following shares</t>
  </si>
  <si>
    <t>- Based on 191,666,667 shares after bonus issue - sen</t>
  </si>
  <si>
    <t>- Based on 115,000,000 shares before bonus issue - sen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</si>
</sst>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s>
  <fonts count="20">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sz val="10"/>
      <name val="Times New Roman"/>
      <family val="1"/>
    </font>
    <font>
      <sz val="6"/>
      <name val="Arial"/>
      <family val="2"/>
    </font>
    <font>
      <sz val="9"/>
      <name val="Arial"/>
      <family val="2"/>
    </font>
    <font>
      <b/>
      <sz val="9"/>
      <name val="Arial"/>
      <family val="2"/>
    </font>
    <font>
      <sz val="10"/>
      <color indexed="48"/>
      <name val="Arial"/>
      <family val="2"/>
    </font>
    <font>
      <sz val="9"/>
      <color indexed="8"/>
      <name val="Arial"/>
      <family val="2"/>
    </font>
    <font>
      <sz val="12"/>
      <name val="Times New Roman"/>
      <family val="0"/>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238">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5" fillId="2"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4" applyNumberFormat="1" applyFont="1" applyFill="1" applyBorder="1" applyAlignment="1">
      <alignment/>
    </xf>
    <xf numFmtId="164" fontId="0" fillId="2" borderId="2" xfId="15" applyNumberFormat="1" applyFont="1" applyFill="1" applyBorder="1" applyAlignment="1">
      <alignment/>
    </xf>
    <xf numFmtId="37" fontId="0" fillId="2" borderId="0" xfId="0" applyNumberFormat="1"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7" fillId="2" borderId="0" xfId="15" applyNumberFormat="1" applyFont="1" applyFill="1" applyBorder="1" applyAlignment="1">
      <alignment/>
    </xf>
    <xf numFmtId="165" fontId="7" fillId="2" borderId="0" xfId="15" applyNumberFormat="1" applyFont="1" applyFill="1" applyBorder="1" applyAlignment="1">
      <alignment/>
    </xf>
    <xf numFmtId="165" fontId="0" fillId="2" borderId="0" xfId="15" applyNumberFormat="1" applyFont="1" applyFill="1" applyBorder="1" applyAlignment="1">
      <alignment/>
    </xf>
    <xf numFmtId="0" fontId="8"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7"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43" fontId="7" fillId="2" borderId="3"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64" fontId="0" fillId="2" borderId="9"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1" fillId="2" borderId="0" xfId="0" applyFont="1" applyFill="1" applyAlignment="1">
      <alignment/>
    </xf>
    <xf numFmtId="43" fontId="0" fillId="2" borderId="10" xfId="15" applyFont="1" applyFill="1" applyBorder="1" applyAlignment="1">
      <alignment/>
    </xf>
    <xf numFmtId="43" fontId="0" fillId="2" borderId="1" xfId="15" applyFont="1" applyFill="1" applyBorder="1" applyAlignment="1">
      <alignment horizontal="center"/>
    </xf>
    <xf numFmtId="164" fontId="0" fillId="2" borderId="11" xfId="15" applyNumberFormat="1" applyFont="1" applyFill="1" applyBorder="1" applyAlignment="1">
      <alignment/>
    </xf>
    <xf numFmtId="164" fontId="0" fillId="2" borderId="12" xfId="15" applyNumberFormat="1" applyFont="1" applyFill="1" applyBorder="1" applyAlignment="1">
      <alignment/>
    </xf>
    <xf numFmtId="164" fontId="0" fillId="2" borderId="8" xfId="15" applyNumberFormat="1" applyFont="1" applyFill="1" applyBorder="1" applyAlignment="1">
      <alignment/>
    </xf>
    <xf numFmtId="164" fontId="0" fillId="2" borderId="13" xfId="15" applyNumberFormat="1" applyFont="1" applyFill="1" applyBorder="1" applyAlignment="1">
      <alignment/>
    </xf>
    <xf numFmtId="164" fontId="0" fillId="2" borderId="10" xfId="15" applyNumberFormat="1" applyFont="1" applyFill="1" applyBorder="1" applyAlignment="1">
      <alignment/>
    </xf>
    <xf numFmtId="164" fontId="0" fillId="2" borderId="4" xfId="15" applyNumberFormat="1" applyFont="1" applyFill="1" applyBorder="1" applyAlignment="1">
      <alignment/>
    </xf>
    <xf numFmtId="164" fontId="0" fillId="2" borderId="8" xfId="15" applyNumberFormat="1" applyFont="1" applyFill="1" applyBorder="1" applyAlignment="1">
      <alignment/>
    </xf>
    <xf numFmtId="164" fontId="0" fillId="2" borderId="2" xfId="15" applyNumberFormat="1" applyFont="1" applyFill="1" applyBorder="1" applyAlignment="1">
      <alignment/>
    </xf>
    <xf numFmtId="0" fontId="0" fillId="2" borderId="0" xfId="0" applyFont="1" applyFill="1" applyAlignment="1">
      <alignment horizontal="center"/>
    </xf>
    <xf numFmtId="43" fontId="7" fillId="2" borderId="0" xfId="15" applyNumberFormat="1" applyFont="1" applyFill="1" applyBorder="1" applyAlignment="1">
      <alignment horizontal="right"/>
    </xf>
    <xf numFmtId="43" fontId="7" fillId="2" borderId="14" xfId="15" applyNumberFormat="1" applyFont="1" applyFill="1" applyBorder="1" applyAlignment="1">
      <alignment horizontal="right"/>
    </xf>
    <xf numFmtId="164" fontId="0" fillId="0" borderId="1" xfId="15" applyNumberFormat="1" applyFont="1" applyFill="1" applyBorder="1" applyAlignment="1">
      <alignment/>
    </xf>
    <xf numFmtId="0" fontId="5" fillId="2" borderId="0" xfId="0" applyFont="1" applyFill="1" applyAlignment="1">
      <alignment/>
    </xf>
    <xf numFmtId="0" fontId="0" fillId="2" borderId="0" xfId="23" applyFont="1" applyFill="1" applyAlignment="1">
      <alignment horizontal="center" vertical="top"/>
      <protection/>
    </xf>
    <xf numFmtId="0" fontId="1" fillId="2" borderId="0" xfId="23" applyFont="1" applyFill="1">
      <alignment/>
      <protection/>
    </xf>
    <xf numFmtId="0" fontId="0" fillId="2" borderId="0" xfId="23" applyFont="1" applyFill="1">
      <alignment/>
      <protection/>
    </xf>
    <xf numFmtId="0" fontId="0" fillId="2" borderId="0" xfId="23" applyFont="1" applyFill="1" applyAlignment="1">
      <alignment horizontal="left" vertical="top" wrapText="1"/>
      <protection/>
    </xf>
    <xf numFmtId="0" fontId="0" fillId="2" borderId="0" xfId="0" applyFont="1" applyFill="1" applyAlignment="1">
      <alignment/>
    </xf>
    <xf numFmtId="0" fontId="0" fillId="2" borderId="0" xfId="0" applyFont="1" applyFill="1" applyAlignment="1">
      <alignment horizontal="justify" vertical="justify" wrapText="1"/>
    </xf>
    <xf numFmtId="0" fontId="0" fillId="2" borderId="0" xfId="0" applyFont="1" applyFill="1" applyAlignment="1">
      <alignment horizontal="center" vertical="justify" wrapText="1"/>
    </xf>
    <xf numFmtId="0" fontId="0" fillId="2" borderId="0" xfId="0" applyFont="1" applyFill="1" applyAlignment="1">
      <alignment vertical="top"/>
    </xf>
    <xf numFmtId="0" fontId="13" fillId="2" borderId="0" xfId="0" applyFont="1" applyFill="1" applyAlignment="1">
      <alignment horizontal="justify" vertical="justify" wrapText="1"/>
    </xf>
    <xf numFmtId="164" fontId="0" fillId="2" borderId="0" xfId="15" applyNumberFormat="1" applyFont="1" applyFill="1" applyAlignment="1">
      <alignment horizontal="justify" vertical="justify" wrapText="1"/>
    </xf>
    <xf numFmtId="0" fontId="0" fillId="2" borderId="0" xfId="23" applyFont="1" applyFill="1" applyAlignment="1">
      <alignment horizontal="justify" vertical="top"/>
      <protection/>
    </xf>
    <xf numFmtId="0" fontId="10" fillId="2" borderId="0" xfId="23" applyFont="1" applyFill="1">
      <alignment/>
      <protection/>
    </xf>
    <xf numFmtId="0" fontId="0" fillId="2" borderId="0" xfId="0" applyFont="1" applyFill="1" applyAlignment="1">
      <alignment/>
    </xf>
    <xf numFmtId="41" fontId="0" fillId="2" borderId="0" xfId="23" applyNumberFormat="1" applyFont="1" applyFill="1">
      <alignment/>
      <protection/>
    </xf>
    <xf numFmtId="0" fontId="7" fillId="2" borderId="0" xfId="23" applyFont="1" applyFill="1">
      <alignment/>
      <protection/>
    </xf>
    <xf numFmtId="0" fontId="0" fillId="2" borderId="0" xfId="23" applyFont="1" applyFill="1" applyAlignment="1">
      <alignment horizontal="center"/>
      <protection/>
    </xf>
    <xf numFmtId="0" fontId="0" fillId="2" borderId="0" xfId="0" applyFont="1" applyFill="1" applyAlignment="1">
      <alignment horizontal="justify" vertical="top"/>
    </xf>
    <xf numFmtId="0" fontId="0" fillId="2" borderId="0" xfId="0" applyFont="1" applyFill="1" applyAlignment="1">
      <alignment horizontal="center" vertical="top"/>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23" applyFont="1" applyFill="1" applyAlignment="1" quotePrefix="1">
      <alignment horizontal="justify" vertical="top"/>
      <protection/>
    </xf>
    <xf numFmtId="0" fontId="0" fillId="2" borderId="0" xfId="23" applyFont="1" applyFill="1" applyAlignment="1" quotePrefix="1">
      <alignment horizontal="left" vertical="top" wrapText="1"/>
      <protection/>
    </xf>
    <xf numFmtId="0" fontId="0" fillId="2" borderId="0" xfId="23" applyFont="1" applyFill="1" applyBorder="1">
      <alignment/>
      <protection/>
    </xf>
    <xf numFmtId="0" fontId="0" fillId="2" borderId="0" xfId="23" applyFont="1" applyFill="1" applyAlignment="1">
      <alignment vertical="top" wrapText="1"/>
      <protection/>
    </xf>
    <xf numFmtId="0" fontId="0" fillId="2" borderId="0" xfId="23"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3" applyFont="1" applyFill="1" applyAlignment="1">
      <alignment/>
      <protection/>
    </xf>
    <xf numFmtId="164" fontId="0" fillId="2" borderId="0" xfId="15" applyNumberFormat="1" applyFont="1" applyFill="1" applyAlignment="1">
      <alignment/>
    </xf>
    <xf numFmtId="0" fontId="0" fillId="2" borderId="0" xfId="23" applyFont="1" applyFill="1" applyAlignment="1">
      <alignment horizontal="right"/>
      <protection/>
    </xf>
    <xf numFmtId="0" fontId="7" fillId="2" borderId="0" xfId="0" applyFont="1" applyFill="1" applyBorder="1" applyAlignment="1">
      <alignment horizontal="left" indent="1"/>
    </xf>
    <xf numFmtId="2" fontId="0" fillId="2" borderId="0" xfId="23" applyNumberFormat="1" applyFont="1" applyFill="1" applyAlignment="1">
      <alignment horizontal="right"/>
      <protection/>
    </xf>
    <xf numFmtId="164" fontId="0" fillId="2" borderId="0" xfId="23" applyNumberFormat="1" applyFont="1" applyFill="1" applyAlignment="1">
      <alignment horizontal="right"/>
      <protection/>
    </xf>
    <xf numFmtId="2" fontId="0" fillId="2" borderId="0" xfId="23" applyNumberFormat="1" applyFont="1" applyFill="1">
      <alignment/>
      <protection/>
    </xf>
    <xf numFmtId="164" fontId="0" fillId="2" borderId="0" xfId="23" applyNumberFormat="1" applyFont="1" applyFill="1" applyAlignment="1">
      <alignment horizontal="center"/>
      <protection/>
    </xf>
    <xf numFmtId="0" fontId="0" fillId="2" borderId="0" xfId="23" applyFont="1" applyFill="1" applyAlignment="1" quotePrefix="1">
      <alignment/>
      <protection/>
    </xf>
    <xf numFmtId="0" fontId="1" fillId="2" borderId="0" xfId="23" applyFont="1" applyFill="1" applyAlignment="1">
      <alignment horizontal="center"/>
      <protection/>
    </xf>
    <xf numFmtId="15" fontId="1" fillId="2" borderId="0" xfId="23" applyNumberFormat="1" applyFont="1" applyFill="1" applyAlignment="1">
      <alignment horizontal="center"/>
      <protection/>
    </xf>
    <xf numFmtId="0" fontId="5" fillId="2" borderId="0" xfId="23" applyFont="1" applyFill="1">
      <alignment/>
      <protection/>
    </xf>
    <xf numFmtId="164" fontId="0" fillId="2" borderId="0" xfId="23" applyNumberFormat="1" applyFont="1" applyFill="1">
      <alignment/>
      <protection/>
    </xf>
    <xf numFmtId="164" fontId="0" fillId="2" borderId="0" xfId="15" applyNumberFormat="1" applyFont="1" applyFill="1" applyAlignment="1" quotePrefix="1">
      <alignment horizontal="center" vertical="top"/>
    </xf>
    <xf numFmtId="0" fontId="7" fillId="2" borderId="0" xfId="23" applyFont="1" applyFill="1" applyAlignment="1">
      <alignment horizontal="justify" vertical="top" wrapText="1"/>
      <protection/>
    </xf>
    <xf numFmtId="0" fontId="5" fillId="2" borderId="0" xfId="0" applyFont="1" applyFill="1" applyAlignment="1">
      <alignment vertical="top"/>
    </xf>
    <xf numFmtId="164" fontId="0" fillId="2" borderId="3" xfId="15" applyNumberFormat="1" applyFont="1" applyFill="1" applyBorder="1" applyAlignment="1">
      <alignment horizontal="justify" vertical="justify" wrapText="1"/>
    </xf>
    <xf numFmtId="164" fontId="0" fillId="2" borderId="9" xfId="15" applyNumberFormat="1" applyFont="1" applyFill="1" applyBorder="1" applyAlignment="1">
      <alignment/>
    </xf>
    <xf numFmtId="164" fontId="0" fillId="2" borderId="3" xfId="15" applyNumberFormat="1" applyFont="1" applyFill="1" applyBorder="1" applyAlignment="1">
      <alignment horizontal="center"/>
    </xf>
    <xf numFmtId="164" fontId="0" fillId="2" borderId="3" xfId="15" applyNumberFormat="1" applyFont="1" applyFill="1" applyBorder="1" applyAlignment="1">
      <alignment/>
    </xf>
    <xf numFmtId="43" fontId="7" fillId="2" borderId="3" xfId="15" applyNumberFormat="1" applyFont="1" applyFill="1" applyBorder="1" applyAlignment="1">
      <alignment horizontal="right"/>
    </xf>
    <xf numFmtId="0" fontId="15" fillId="2" borderId="0" xfId="23" applyFont="1" applyFill="1" applyAlignment="1">
      <alignment horizontal="center"/>
      <protection/>
    </xf>
    <xf numFmtId="0" fontId="1" fillId="2" borderId="0" xfId="23" applyFont="1" applyFill="1" applyBorder="1">
      <alignment/>
      <protection/>
    </xf>
    <xf numFmtId="0" fontId="16" fillId="2" borderId="0" xfId="23" applyFont="1" applyFill="1" applyAlignment="1">
      <alignment horizontal="center"/>
      <protection/>
    </xf>
    <xf numFmtId="0" fontId="0" fillId="2" borderId="0" xfId="0" applyFont="1" applyFill="1" applyAlignment="1">
      <alignment/>
    </xf>
    <xf numFmtId="0" fontId="0" fillId="2" borderId="0" xfId="0" applyFill="1" applyAlignment="1">
      <alignment/>
    </xf>
    <xf numFmtId="0" fontId="0" fillId="2" borderId="0" xfId="0" applyFill="1" applyAlignment="1">
      <alignment horizontal="left"/>
    </xf>
    <xf numFmtId="0" fontId="0" fillId="2" borderId="0" xfId="0" applyFont="1" applyFill="1" applyAlignment="1">
      <alignment horizontal="center"/>
    </xf>
    <xf numFmtId="0" fontId="5" fillId="2" borderId="0" xfId="0" applyFont="1" applyFill="1" applyAlignment="1">
      <alignment/>
    </xf>
    <xf numFmtId="0" fontId="0" fillId="2" borderId="0" xfId="0" applyFill="1" applyAlignment="1">
      <alignment horizontal="justify" vertical="top"/>
    </xf>
    <xf numFmtId="0" fontId="0" fillId="2" borderId="0" xfId="0" applyFill="1" applyAlignment="1">
      <alignment vertical="top"/>
    </xf>
    <xf numFmtId="0" fontId="0" fillId="2" borderId="0" xfId="0" applyFont="1" applyFill="1" applyAlignment="1">
      <alignment horizontal="left"/>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0" fontId="0" fillId="2" borderId="0" xfId="0" applyFont="1" applyFill="1" applyAlignment="1">
      <alignment wrapText="1"/>
    </xf>
    <xf numFmtId="164" fontId="0" fillId="2" borderId="9" xfId="0" applyNumberFormat="1" applyFont="1" applyFill="1" applyBorder="1" applyAlignment="1">
      <alignment/>
    </xf>
    <xf numFmtId="164" fontId="0" fillId="2" borderId="15" xfId="15" applyNumberFormat="1" applyFont="1" applyFill="1" applyBorder="1" applyAlignment="1">
      <alignment/>
    </xf>
    <xf numFmtId="164" fontId="0" fillId="2" borderId="16" xfId="15" applyNumberFormat="1" applyFont="1" applyFill="1" applyBorder="1" applyAlignment="1">
      <alignment/>
    </xf>
    <xf numFmtId="164" fontId="0" fillId="2" borderId="6" xfId="15" applyNumberFormat="1" applyFont="1" applyFill="1" applyBorder="1" applyAlignment="1">
      <alignment/>
    </xf>
    <xf numFmtId="0" fontId="0" fillId="2" borderId="16" xfId="0" applyFont="1" applyFill="1" applyBorder="1" applyAlignment="1">
      <alignment/>
    </xf>
    <xf numFmtId="164" fontId="0" fillId="0" borderId="2" xfId="15" applyNumberFormat="1" applyFont="1" applyFill="1" applyBorder="1" applyAlignment="1">
      <alignment/>
    </xf>
    <xf numFmtId="164" fontId="0" fillId="2" borderId="0" xfId="0" applyNumberFormat="1" applyFont="1" applyFill="1" applyAlignment="1">
      <alignment/>
    </xf>
    <xf numFmtId="164" fontId="0" fillId="2" borderId="5"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6" xfId="15" applyNumberFormat="1" applyFont="1" applyFill="1" applyBorder="1" applyAlignment="1">
      <alignment/>
    </xf>
    <xf numFmtId="164" fontId="0" fillId="2" borderId="1" xfId="15" applyNumberFormat="1" applyFont="1" applyFill="1" applyBorder="1" applyAlignment="1">
      <alignment/>
    </xf>
    <xf numFmtId="0" fontId="17" fillId="2" borderId="0" xfId="23" applyFont="1" applyFill="1" applyAlignment="1">
      <alignment horizontal="left" vertical="top"/>
      <protection/>
    </xf>
    <xf numFmtId="0" fontId="0" fillId="2" borderId="0" xfId="0" applyFont="1" applyFill="1" applyAlignment="1" quotePrefix="1">
      <alignment/>
    </xf>
    <xf numFmtId="164" fontId="0" fillId="2" borderId="14" xfId="15" applyNumberFormat="1" applyFont="1" applyFill="1" applyBorder="1" applyAlignment="1">
      <alignment/>
    </xf>
    <xf numFmtId="0" fontId="0" fillId="2" borderId="0" xfId="0" applyFont="1" applyFill="1" applyAlignment="1">
      <alignment/>
    </xf>
    <xf numFmtId="0" fontId="0" fillId="2" borderId="0" xfId="23" applyFont="1" applyFill="1" applyAlignment="1">
      <alignment wrapText="1"/>
      <protection/>
    </xf>
    <xf numFmtId="0" fontId="0" fillId="2" borderId="0" xfId="23" applyFont="1" applyFill="1" applyAlignment="1">
      <alignment horizontal="justify" vertical="top" wrapText="1"/>
      <protection/>
    </xf>
    <xf numFmtId="0" fontId="18" fillId="2" borderId="0" xfId="0" applyFont="1" applyFill="1" applyBorder="1" applyAlignment="1">
      <alignment/>
    </xf>
    <xf numFmtId="0" fontId="18"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0" fontId="0" fillId="2" borderId="0" xfId="0" applyFill="1" applyAlignment="1">
      <alignment vertical="top" wrapText="1"/>
    </xf>
    <xf numFmtId="0" fontId="7" fillId="2" borderId="0" xfId="0" applyFont="1" applyFill="1" applyBorder="1" applyAlignment="1" quotePrefix="1">
      <alignment/>
    </xf>
    <xf numFmtId="43" fontId="7" fillId="2" borderId="0" xfId="15" applyNumberFormat="1" applyFont="1" applyFill="1" applyBorder="1" applyAlignment="1">
      <alignment/>
    </xf>
    <xf numFmtId="0" fontId="16" fillId="2" borderId="0" xfId="0" applyFont="1" applyFill="1" applyAlignment="1">
      <alignment/>
    </xf>
    <xf numFmtId="43" fontId="15" fillId="2" borderId="0" xfId="15" applyNumberFormat="1" applyFont="1" applyFill="1" applyAlignment="1">
      <alignment/>
    </xf>
    <xf numFmtId="164" fontId="15" fillId="2" borderId="0" xfId="15" applyNumberFormat="1" applyFont="1" applyFill="1" applyAlignment="1">
      <alignment/>
    </xf>
    <xf numFmtId="164" fontId="0" fillId="2" borderId="8" xfId="15" applyNumberFormat="1" applyFont="1" applyFill="1" applyBorder="1" applyAlignment="1">
      <alignment/>
    </xf>
    <xf numFmtId="43" fontId="0" fillId="2" borderId="15" xfId="15" applyFont="1" applyFill="1" applyBorder="1" applyAlignment="1">
      <alignment/>
    </xf>
    <xf numFmtId="164" fontId="0" fillId="2" borderId="0" xfId="21" applyNumberFormat="1" applyFont="1" applyFill="1" applyBorder="1">
      <alignment/>
      <protection/>
    </xf>
    <xf numFmtId="164" fontId="0" fillId="0" borderId="3" xfId="15" applyNumberFormat="1" applyFont="1" applyFill="1" applyBorder="1" applyAlignment="1">
      <alignment horizontal="center"/>
    </xf>
    <xf numFmtId="0" fontId="7" fillId="2" borderId="0" xfId="23" applyFont="1" applyFill="1" applyAlignment="1">
      <alignment horizontal="justify" vertical="top"/>
      <protection/>
    </xf>
    <xf numFmtId="0" fontId="7" fillId="2" borderId="0" xfId="0" applyFont="1" applyFill="1" applyAlignment="1">
      <alignment horizontal="justify" vertical="top"/>
    </xf>
    <xf numFmtId="0" fontId="0" fillId="2" borderId="0" xfId="23" applyFont="1" applyFill="1" applyAlignment="1">
      <alignment horizontal="left" vertical="top"/>
      <protection/>
    </xf>
    <xf numFmtId="0" fontId="1" fillId="2" borderId="0" xfId="23" applyFont="1" applyFill="1" applyAlignment="1">
      <alignment horizontal="left" vertical="top"/>
      <protection/>
    </xf>
    <xf numFmtId="164" fontId="0" fillId="0" borderId="0" xfId="15" applyNumberFormat="1" applyFont="1" applyFill="1" applyBorder="1" applyAlignment="1">
      <alignment horizontal="center"/>
    </xf>
    <xf numFmtId="164" fontId="0" fillId="2" borderId="0" xfId="15" applyNumberFormat="1" applyFont="1" applyFill="1" applyBorder="1" applyAlignment="1">
      <alignment horizontal="center"/>
    </xf>
    <xf numFmtId="164" fontId="0" fillId="0" borderId="1" xfId="15" applyNumberFormat="1" applyFont="1" applyFill="1" applyBorder="1" applyAlignment="1">
      <alignment horizontal="center"/>
    </xf>
    <xf numFmtId="164" fontId="0" fillId="2" borderId="1" xfId="15" applyNumberFormat="1" applyFont="1" applyFill="1" applyBorder="1" applyAlignment="1">
      <alignment/>
    </xf>
    <xf numFmtId="164" fontId="0" fillId="2" borderId="1" xfId="15" applyNumberFormat="1" applyFont="1" applyFill="1" applyBorder="1" applyAlignment="1">
      <alignment horizontal="center"/>
    </xf>
    <xf numFmtId="43" fontId="0" fillId="2" borderId="16" xfId="15" applyFont="1" applyFill="1" applyBorder="1" applyAlignment="1">
      <alignment/>
    </xf>
    <xf numFmtId="43" fontId="0" fillId="2" borderId="1" xfId="15" applyFont="1" applyFill="1" applyBorder="1" applyAlignment="1">
      <alignment/>
    </xf>
    <xf numFmtId="43" fontId="0" fillId="2" borderId="3" xfId="15" applyFont="1" applyFill="1" applyBorder="1" applyAlignment="1">
      <alignment/>
    </xf>
    <xf numFmtId="0" fontId="0" fillId="0" borderId="0" xfId="0" applyAlignment="1">
      <alignment horizontal="justify" vertical="top" wrapText="1"/>
    </xf>
    <xf numFmtId="0" fontId="0" fillId="2" borderId="0" xfId="23" applyFont="1" applyFill="1" applyAlignment="1" quotePrefix="1">
      <alignment horizontal="justify" vertical="top"/>
      <protection/>
    </xf>
    <xf numFmtId="0" fontId="0" fillId="2" borderId="0" xfId="0" applyFont="1" applyFill="1" applyAlignment="1">
      <alignment horizontal="justify" vertical="top"/>
    </xf>
    <xf numFmtId="0" fontId="0" fillId="0" borderId="0" xfId="0" applyAlignment="1">
      <alignment horizontal="center" vertical="top" wrapText="1"/>
    </xf>
    <xf numFmtId="0" fontId="8" fillId="2" borderId="0" xfId="23" applyFont="1" applyFill="1" applyAlignment="1">
      <alignment horizontal="left" vertical="top" wrapText="1"/>
      <protection/>
    </xf>
    <xf numFmtId="0" fontId="0" fillId="2" borderId="0" xfId="23" applyFont="1" applyFill="1" applyAlignment="1" quotePrefix="1">
      <alignment horizontal="left" vertical="top" wrapText="1"/>
      <protection/>
    </xf>
    <xf numFmtId="0" fontId="0" fillId="2" borderId="0" xfId="23" applyFont="1" applyFill="1" applyAlignment="1">
      <alignment horizontal="justify"/>
      <protection/>
    </xf>
    <xf numFmtId="0" fontId="0" fillId="2" borderId="0" xfId="0" applyFill="1" applyAlignment="1">
      <alignment horizontal="justify"/>
    </xf>
    <xf numFmtId="164" fontId="0" fillId="2" borderId="0" xfId="0" applyNumberFormat="1" applyFont="1" applyFill="1" applyAlignment="1">
      <alignment/>
    </xf>
    <xf numFmtId="43" fontId="0" fillId="2" borderId="0" xfId="15" applyNumberFormat="1" applyFont="1" applyFill="1" applyAlignment="1">
      <alignment/>
    </xf>
    <xf numFmtId="43" fontId="0" fillId="2" borderId="3" xfId="15" applyNumberFormat="1" applyFont="1" applyFill="1" applyBorder="1" applyAlignment="1">
      <alignment/>
    </xf>
    <xf numFmtId="43" fontId="0" fillId="2" borderId="0" xfId="15" applyFont="1" applyFill="1" applyBorder="1" applyAlignment="1">
      <alignment/>
    </xf>
    <xf numFmtId="43" fontId="0" fillId="2" borderId="0" xfId="15" applyFont="1" applyFill="1" applyBorder="1" applyAlignment="1">
      <alignment horizontal="right"/>
    </xf>
    <xf numFmtId="43" fontId="0" fillId="2" borderId="9" xfId="15"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justify"/>
    </xf>
    <xf numFmtId="0" fontId="0" fillId="2" borderId="0" xfId="0" applyFont="1" applyFill="1" applyAlignment="1">
      <alignment/>
    </xf>
    <xf numFmtId="0" fontId="9" fillId="2" borderId="0" xfId="0" applyFont="1" applyFill="1" applyAlignment="1">
      <alignment horizontal="center"/>
    </xf>
    <xf numFmtId="0" fontId="0" fillId="2" borderId="0" xfId="0" applyFont="1" applyFill="1" applyAlignment="1">
      <alignment horizontal="center"/>
    </xf>
    <xf numFmtId="0" fontId="10" fillId="2" borderId="0" xfId="0" applyFont="1" applyFill="1" applyAlignment="1">
      <alignment horizontal="center"/>
    </xf>
    <xf numFmtId="0" fontId="12"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0" fillId="2" borderId="0" xfId="0" applyFont="1" applyFill="1" applyAlignment="1">
      <alignment horizontal="left" vertical="top" wrapText="1"/>
    </xf>
    <xf numFmtId="0" fontId="0" fillId="2" borderId="0" xfId="0" applyFont="1" applyFill="1" applyAlignment="1">
      <alignment horizontal="left" wrapText="1"/>
    </xf>
    <xf numFmtId="0" fontId="7" fillId="2" borderId="0" xfId="0" applyFont="1" applyFill="1" applyAlignment="1">
      <alignment horizontal="left" wrapText="1"/>
    </xf>
    <xf numFmtId="0" fontId="8" fillId="2" borderId="0" xfId="0" applyFont="1" applyFill="1" applyAlignment="1">
      <alignment horizontal="left" wrapText="1"/>
    </xf>
    <xf numFmtId="0" fontId="0" fillId="2" borderId="0" xfId="23" applyFont="1" applyFill="1" applyAlignment="1">
      <alignment horizontal="justify" vertical="top"/>
      <protection/>
    </xf>
    <xf numFmtId="0" fontId="0" fillId="2" borderId="0" xfId="0" applyFill="1" applyAlignment="1">
      <alignment horizontal="justify" vertical="top"/>
    </xf>
    <xf numFmtId="0" fontId="0" fillId="0" borderId="0" xfId="0" applyAlignment="1">
      <alignment horizontal="justify" vertical="top"/>
    </xf>
    <xf numFmtId="0" fontId="0" fillId="2" borderId="0" xfId="22" applyFont="1" applyFill="1" applyAlignment="1">
      <alignment horizontal="justify" vertical="top"/>
      <protection/>
    </xf>
    <xf numFmtId="0" fontId="0" fillId="0" borderId="0" xfId="0" applyAlignment="1">
      <alignment/>
    </xf>
    <xf numFmtId="0" fontId="0" fillId="2" borderId="0" xfId="23" applyFont="1" applyFill="1" applyAlignment="1">
      <alignment wrapText="1"/>
      <protection/>
    </xf>
    <xf numFmtId="0" fontId="0" fillId="2" borderId="0" xfId="23" applyFont="1" applyFill="1" applyAlignment="1">
      <alignment horizontal="justify" vertical="top" wrapText="1"/>
      <protection/>
    </xf>
    <xf numFmtId="0" fontId="0" fillId="2" borderId="0" xfId="0" applyFill="1" applyAlignment="1">
      <alignment horizontal="justify" vertical="top" wrapText="1"/>
    </xf>
    <xf numFmtId="0" fontId="0" fillId="2" borderId="0" xfId="23" applyFont="1" applyFill="1" applyAlignment="1">
      <alignment horizontal="left" wrapText="1"/>
      <protection/>
    </xf>
    <xf numFmtId="0" fontId="0" fillId="2" borderId="0" xfId="23" applyFont="1" applyFill="1" applyAlignment="1">
      <alignment horizontal="justify" wrapText="1"/>
      <protection/>
    </xf>
    <xf numFmtId="0" fontId="1" fillId="2" borderId="0" xfId="23" applyFont="1" applyFill="1" applyAlignment="1">
      <alignment horizontal="justify" vertical="top"/>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nso worksheet"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266700</xdr:colOff>
      <xdr:row>10</xdr:row>
      <xdr:rowOff>85725</xdr:rowOff>
    </xdr:to>
    <xdr:sp>
      <xdr:nvSpPr>
        <xdr:cNvPr id="1" name="Line 1"/>
        <xdr:cNvSpPr>
          <a:spLocks/>
        </xdr:cNvSpPr>
      </xdr:nvSpPr>
      <xdr:spPr>
        <a:xfrm flipH="1">
          <a:off x="3629025" y="17430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95250</xdr:rowOff>
    </xdr:from>
    <xdr:to>
      <xdr:col>5</xdr:col>
      <xdr:colOff>733425</xdr:colOff>
      <xdr:row>10</xdr:row>
      <xdr:rowOff>95250</xdr:rowOff>
    </xdr:to>
    <xdr:sp>
      <xdr:nvSpPr>
        <xdr:cNvPr id="2" name="Line 2"/>
        <xdr:cNvSpPr>
          <a:spLocks/>
        </xdr:cNvSpPr>
      </xdr:nvSpPr>
      <xdr:spPr>
        <a:xfrm>
          <a:off x="5029200" y="17526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workbookViewId="0" topLeftCell="A11">
      <selection activeCell="F29" sqref="F29:G29"/>
    </sheetView>
  </sheetViews>
  <sheetFormatPr defaultColWidth="9.140625" defaultRowHeight="12.75"/>
  <cols>
    <col min="1" max="1" width="2.7109375" style="3" customWidth="1"/>
    <col min="2" max="2" width="67.00390625" style="3" customWidth="1"/>
    <col min="3" max="3" width="15.7109375" style="3" customWidth="1"/>
    <col min="4" max="4" width="17.7109375" style="3" customWidth="1"/>
    <col min="5" max="5" width="2.7109375" style="3" customWidth="1"/>
    <col min="6" max="6" width="15.7109375" style="3" customWidth="1"/>
    <col min="7" max="7" width="17.7109375" style="3" customWidth="1"/>
    <col min="8" max="16384" width="9.140625" style="3" customWidth="1"/>
  </cols>
  <sheetData>
    <row r="1" spans="1:7" ht="15.75">
      <c r="A1" s="213" t="s">
        <v>207</v>
      </c>
      <c r="B1" s="213"/>
      <c r="C1" s="213"/>
      <c r="D1" s="213"/>
      <c r="E1" s="213"/>
      <c r="F1" s="213"/>
      <c r="G1" s="213"/>
    </row>
    <row r="2" spans="1:7" ht="12.75">
      <c r="A2" s="211" t="s">
        <v>206</v>
      </c>
      <c r="B2" s="211"/>
      <c r="C2" s="211"/>
      <c r="D2" s="211"/>
      <c r="E2" s="211"/>
      <c r="F2" s="211"/>
      <c r="G2" s="211"/>
    </row>
    <row r="3" spans="1:7" ht="12.75">
      <c r="A3" s="212" t="s">
        <v>62</v>
      </c>
      <c r="B3" s="212"/>
      <c r="C3" s="212"/>
      <c r="D3" s="212"/>
      <c r="E3" s="212"/>
      <c r="F3" s="212"/>
      <c r="G3" s="212"/>
    </row>
    <row r="4" spans="1:7" ht="12.75">
      <c r="A4" s="80"/>
      <c r="B4" s="80"/>
      <c r="C4" s="80"/>
      <c r="D4" s="80"/>
      <c r="E4" s="80"/>
      <c r="F4" s="80"/>
      <c r="G4" s="80"/>
    </row>
    <row r="5" spans="1:7" ht="12.75">
      <c r="A5" s="80"/>
      <c r="B5" s="80"/>
      <c r="C5" s="80"/>
      <c r="D5" s="80"/>
      <c r="E5" s="80"/>
      <c r="F5" s="80"/>
      <c r="G5" s="80"/>
    </row>
    <row r="6" spans="1:7" ht="12.75">
      <c r="A6" s="211" t="s">
        <v>20</v>
      </c>
      <c r="B6" s="211"/>
      <c r="C6" s="211"/>
      <c r="D6" s="211"/>
      <c r="E6" s="211"/>
      <c r="F6" s="211"/>
      <c r="G6" s="211"/>
    </row>
    <row r="9" spans="3:7" ht="12.75">
      <c r="C9" s="211" t="s">
        <v>148</v>
      </c>
      <c r="D9" s="211"/>
      <c r="E9" s="1"/>
      <c r="F9" s="211" t="s">
        <v>149</v>
      </c>
      <c r="G9" s="211"/>
    </row>
    <row r="10" spans="3:7" ht="54.75" customHeight="1">
      <c r="C10" s="143" t="s">
        <v>150</v>
      </c>
      <c r="D10" s="143" t="s">
        <v>151</v>
      </c>
      <c r="E10" s="1"/>
      <c r="F10" s="143" t="s">
        <v>160</v>
      </c>
      <c r="G10" s="143" t="s">
        <v>152</v>
      </c>
    </row>
    <row r="11" spans="3:7" ht="12.75">
      <c r="C11" s="144">
        <f>'Consolidated IS'!D14</f>
        <v>39082</v>
      </c>
      <c r="D11" s="144">
        <f>'Consolidated IS'!E14</f>
        <v>38717</v>
      </c>
      <c r="E11" s="144"/>
      <c r="F11" s="144">
        <f>'Consolidated IS'!G14</f>
        <v>39082</v>
      </c>
      <c r="G11" s="144">
        <f>'Consolidated IS'!H14</f>
        <v>38717</v>
      </c>
    </row>
    <row r="12" spans="3:7" s="1" customFormat="1" ht="12.75">
      <c r="C12" s="145" t="s">
        <v>153</v>
      </c>
      <c r="D12" s="145" t="s">
        <v>153</v>
      </c>
      <c r="E12" s="2"/>
      <c r="F12" s="145" t="s">
        <v>153</v>
      </c>
      <c r="G12" s="145" t="s">
        <v>153</v>
      </c>
    </row>
    <row r="13" spans="1:4" ht="12.75">
      <c r="A13" s="80"/>
      <c r="C13" s="146"/>
      <c r="D13" s="146"/>
    </row>
    <row r="14" spans="1:7" ht="12.75">
      <c r="A14" s="80">
        <v>1</v>
      </c>
      <c r="B14" s="3" t="s">
        <v>73</v>
      </c>
      <c r="C14" s="112">
        <f>ROUND('Consolidated IS'!D17,-3)/1000</f>
        <v>17385</v>
      </c>
      <c r="D14" s="112">
        <f>ROUND('Consolidated IS'!E17,-3)/1000</f>
        <v>12210</v>
      </c>
      <c r="E14" s="112"/>
      <c r="F14" s="112">
        <f>ROUND('Consolidated IS'!G17,-3)/1000</f>
        <v>56150</v>
      </c>
      <c r="G14" s="112">
        <f>ROUND('Consolidated IS'!H17,-3)/1000</f>
        <v>47318</v>
      </c>
    </row>
    <row r="15" spans="1:7" ht="12.75">
      <c r="A15" s="80">
        <v>2</v>
      </c>
      <c r="B15" s="3" t="s">
        <v>154</v>
      </c>
      <c r="C15" s="112">
        <f>ROUND('Consolidated IS'!D29,-3)/1000</f>
        <v>1925</v>
      </c>
      <c r="D15" s="112">
        <f>ROUND('Consolidated IS'!E29,-3)/1000</f>
        <v>1580</v>
      </c>
      <c r="E15" s="112"/>
      <c r="F15" s="112">
        <f>ROUND('Consolidated IS'!G29,-3)/1000</f>
        <v>7844</v>
      </c>
      <c r="G15" s="112">
        <f>ROUND('Consolidated IS'!H29,-3)/1000</f>
        <v>6181</v>
      </c>
    </row>
    <row r="16" spans="1:7" ht="12.75">
      <c r="A16" s="80">
        <v>3</v>
      </c>
      <c r="B16" s="3" t="s">
        <v>180</v>
      </c>
      <c r="C16" s="112">
        <f>ROUND('Consolidated IS'!D33,-3)/1000</f>
        <v>1945</v>
      </c>
      <c r="D16" s="112">
        <f>ROUND('Consolidated IS'!E33,-3)/1000</f>
        <v>1147</v>
      </c>
      <c r="E16" s="112"/>
      <c r="F16" s="112">
        <f>ROUND('Consolidated IS'!G33,-3)/1000</f>
        <v>7234</v>
      </c>
      <c r="G16" s="112">
        <f>ROUND('Consolidated IS'!H33,-3)/1000</f>
        <v>5352</v>
      </c>
    </row>
    <row r="17" spans="1:7" ht="12.75">
      <c r="A17" s="80">
        <v>4</v>
      </c>
      <c r="B17" s="3" t="s">
        <v>165</v>
      </c>
      <c r="C17" s="112">
        <f>ROUND('Consolidated IS'!D33,-3)/1000</f>
        <v>1945</v>
      </c>
      <c r="D17" s="112">
        <f>ROUND('Consolidated IS'!E33,-3)/1000</f>
        <v>1147</v>
      </c>
      <c r="E17" s="112"/>
      <c r="F17" s="112">
        <f>ROUND('Consolidated IS'!G33,-3)/1000</f>
        <v>7234</v>
      </c>
      <c r="G17" s="112">
        <f>ROUND('Consolidated IS'!H33,-3)/1000</f>
        <v>5352</v>
      </c>
    </row>
    <row r="18" spans="1:7" ht="12.75">
      <c r="A18" s="80">
        <v>5</v>
      </c>
      <c r="B18" s="3" t="s">
        <v>303</v>
      </c>
      <c r="C18" s="147">
        <f>C40</f>
        <v>1.01</v>
      </c>
      <c r="D18" s="147">
        <f>D40</f>
        <v>0.6</v>
      </c>
      <c r="E18" s="112"/>
      <c r="F18" s="147">
        <f>F40</f>
        <v>3.77</v>
      </c>
      <c r="G18" s="147">
        <f>G40</f>
        <v>2.82</v>
      </c>
    </row>
    <row r="19" spans="1:7" ht="12.75">
      <c r="A19" s="80">
        <v>6</v>
      </c>
      <c r="B19" s="3" t="s">
        <v>260</v>
      </c>
      <c r="C19" s="148" t="str">
        <f>'Consolidated IS'!D37</f>
        <v>NA</v>
      </c>
      <c r="D19" s="148" t="str">
        <f>'Consolidated IS'!E37</f>
        <v>NA</v>
      </c>
      <c r="E19" s="112"/>
      <c r="F19" s="148" t="str">
        <f>'Consolidated IS'!G37</f>
        <v>NA</v>
      </c>
      <c r="G19" s="148" t="str">
        <f>'Consolidated IS'!H37</f>
        <v>NA</v>
      </c>
    </row>
    <row r="20" spans="1:7" ht="12.75">
      <c r="A20" s="80">
        <v>7</v>
      </c>
      <c r="B20" s="3" t="s">
        <v>313</v>
      </c>
      <c r="C20" s="206">
        <v>0.6</v>
      </c>
      <c r="D20" s="206">
        <v>0</v>
      </c>
      <c r="E20" s="206"/>
      <c r="F20" s="206">
        <v>1.6</v>
      </c>
      <c r="G20" s="206">
        <v>1</v>
      </c>
    </row>
    <row r="21" ht="12.75">
      <c r="A21" s="80"/>
    </row>
    <row r="22" spans="6:7" ht="36.75" customHeight="1">
      <c r="F22" s="143" t="s">
        <v>155</v>
      </c>
      <c r="G22" s="143" t="s">
        <v>156</v>
      </c>
    </row>
    <row r="23" spans="6:7" ht="12.75">
      <c r="F23" s="144">
        <f>F11</f>
        <v>39082</v>
      </c>
      <c r="G23" s="144">
        <f>'Balance Sheet'!D13</f>
        <v>38717</v>
      </c>
    </row>
    <row r="24" spans="1:7" ht="13.5" thickBot="1">
      <c r="A24" s="80">
        <v>8</v>
      </c>
      <c r="B24" s="3" t="s">
        <v>302</v>
      </c>
      <c r="D24" s="149"/>
      <c r="F24" s="196">
        <f>'Balance Sheet'!C52</f>
        <v>0.18</v>
      </c>
      <c r="G24" s="196">
        <f>'Balance Sheet'!D51</f>
        <v>0.25</v>
      </c>
    </row>
    <row r="26" ht="12.75">
      <c r="B26" s="3" t="s">
        <v>179</v>
      </c>
    </row>
    <row r="28" ht="12.75">
      <c r="B28" s="3" t="s">
        <v>309</v>
      </c>
    </row>
    <row r="29" spans="3:7" ht="12.75">
      <c r="C29" s="211" t="s">
        <v>148</v>
      </c>
      <c r="D29" s="211"/>
      <c r="E29" s="1"/>
      <c r="F29" s="211" t="s">
        <v>149</v>
      </c>
      <c r="G29" s="211"/>
    </row>
    <row r="30" spans="3:7" ht="38.25">
      <c r="C30" s="143" t="s">
        <v>150</v>
      </c>
      <c r="D30" s="143" t="s">
        <v>151</v>
      </c>
      <c r="E30" s="1"/>
      <c r="F30" s="143" t="s">
        <v>160</v>
      </c>
      <c r="G30" s="143" t="s">
        <v>152</v>
      </c>
    </row>
    <row r="31" spans="3:7" ht="12.75">
      <c r="C31" s="144">
        <f>C11</f>
        <v>39082</v>
      </c>
      <c r="D31" s="144">
        <f>D11</f>
        <v>38717</v>
      </c>
      <c r="E31" s="144"/>
      <c r="F31" s="144">
        <f>F11</f>
        <v>39082</v>
      </c>
      <c r="G31" s="144">
        <f>G11</f>
        <v>38717</v>
      </c>
    </row>
    <row r="33" spans="2:7" ht="13.5" thickBot="1">
      <c r="B33" s="3" t="s">
        <v>308</v>
      </c>
      <c r="C33" s="130">
        <f>'Consolidated IS'!D33</f>
        <v>1944821</v>
      </c>
      <c r="D33" s="130">
        <f>'Consolidated IS'!E33</f>
        <v>1146645</v>
      </c>
      <c r="E33" s="130"/>
      <c r="F33" s="130">
        <f>'Consolidated IS'!G33</f>
        <v>7234017</v>
      </c>
      <c r="G33" s="130">
        <f>'Consolidated IS'!H33</f>
        <v>5351704</v>
      </c>
    </row>
    <row r="35" spans="2:7" ht="12.75">
      <c r="B35" s="3" t="s">
        <v>304</v>
      </c>
      <c r="C35" s="205">
        <f>F35</f>
        <v>115000000</v>
      </c>
      <c r="D35" s="112">
        <f>78492000+35407759</f>
        <v>113899759</v>
      </c>
      <c r="F35" s="112">
        <v>115000000</v>
      </c>
      <c r="G35" s="112">
        <v>78492000</v>
      </c>
    </row>
    <row r="36" spans="2:7" ht="12.75">
      <c r="B36" s="3" t="s">
        <v>305</v>
      </c>
      <c r="C36" s="112">
        <v>0</v>
      </c>
      <c r="D36" s="112">
        <v>0</v>
      </c>
      <c r="F36" s="112">
        <v>0</v>
      </c>
      <c r="G36" s="112">
        <v>35407759</v>
      </c>
    </row>
    <row r="37" spans="2:7" ht="12.75">
      <c r="B37" s="3" t="s">
        <v>306</v>
      </c>
      <c r="C37" s="205">
        <f>F37</f>
        <v>76666667</v>
      </c>
      <c r="D37" s="205">
        <f>G37</f>
        <v>75933172</v>
      </c>
      <c r="F37" s="112">
        <v>76666667</v>
      </c>
      <c r="G37" s="112">
        <v>75933172</v>
      </c>
    </row>
    <row r="38" spans="2:7" ht="13.5" thickBot="1">
      <c r="B38" s="3" t="s">
        <v>307</v>
      </c>
      <c r="C38" s="128">
        <f>SUM(C35:C37)</f>
        <v>191666667</v>
      </c>
      <c r="D38" s="128">
        <f>SUM(D35:D37)</f>
        <v>189832931</v>
      </c>
      <c r="F38" s="128">
        <f>SUM(F35:F37)</f>
        <v>191666667</v>
      </c>
      <c r="G38" s="128">
        <f>SUM(G35:G37)</f>
        <v>189832931</v>
      </c>
    </row>
    <row r="39" spans="6:7" ht="12.75">
      <c r="F39" s="112"/>
      <c r="G39" s="112"/>
    </row>
    <row r="40" spans="2:7" ht="13.5" thickBot="1">
      <c r="B40" s="3" t="s">
        <v>259</v>
      </c>
      <c r="C40" s="207">
        <f>ROUND(C33/C38*100,2)</f>
        <v>1.01</v>
      </c>
      <c r="D40" s="207">
        <f>ROUND(D33/D38*100,2)</f>
        <v>0.6</v>
      </c>
      <c r="F40" s="207">
        <f>ROUND(F33/F38*100,2)</f>
        <v>3.77</v>
      </c>
      <c r="G40" s="207">
        <f>ROUND(G33/G38*100,2)</f>
        <v>2.82</v>
      </c>
    </row>
    <row r="41" spans="6:7" ht="12.75">
      <c r="F41" s="112"/>
      <c r="G41" s="112"/>
    </row>
    <row r="42" spans="2:7" ht="12.75">
      <c r="B42" s="3" t="s">
        <v>314</v>
      </c>
      <c r="F42" s="112"/>
      <c r="G42" s="112"/>
    </row>
    <row r="43" spans="6:7" ht="12.75">
      <c r="F43" s="112"/>
      <c r="G43" s="112"/>
    </row>
    <row r="44" spans="2:7" ht="12.75">
      <c r="B44" s="176" t="s">
        <v>316</v>
      </c>
      <c r="C44" s="209">
        <v>0</v>
      </c>
      <c r="D44" s="208">
        <f>D20</f>
        <v>0</v>
      </c>
      <c r="E44" s="208"/>
      <c r="F44" s="208">
        <v>1</v>
      </c>
      <c r="G44" s="208">
        <f>G20</f>
        <v>1</v>
      </c>
    </row>
    <row r="45" spans="2:7" ht="12.75">
      <c r="B45" s="176" t="s">
        <v>315</v>
      </c>
      <c r="C45" s="208">
        <f>C20</f>
        <v>0.6</v>
      </c>
      <c r="D45" s="208">
        <v>0</v>
      </c>
      <c r="E45" s="208"/>
      <c r="F45" s="208">
        <v>0.6</v>
      </c>
      <c r="G45" s="209">
        <v>0</v>
      </c>
    </row>
    <row r="46" spans="3:7" ht="13.5" thickBot="1">
      <c r="C46" s="210">
        <f>SUM(C44:C45)</f>
        <v>0.6</v>
      </c>
      <c r="D46" s="210">
        <f>SUM(D44:D45)</f>
        <v>0</v>
      </c>
      <c r="F46" s="210">
        <f>SUM(F44:F45)</f>
        <v>1.6</v>
      </c>
      <c r="G46" s="210">
        <f>SUM(G44:G45)</f>
        <v>1</v>
      </c>
    </row>
    <row r="47" spans="6:7" ht="12.75">
      <c r="F47" s="112"/>
      <c r="G47" s="112"/>
    </row>
    <row r="48" ht="12.75" customHeight="1">
      <c r="B48" s="3" t="s">
        <v>310</v>
      </c>
    </row>
    <row r="49" spans="2:7" ht="51">
      <c r="B49" s="150"/>
      <c r="F49" s="143" t="s">
        <v>155</v>
      </c>
      <c r="G49" s="143" t="s">
        <v>156</v>
      </c>
    </row>
    <row r="50" spans="2:7" ht="12.75">
      <c r="B50" s="150"/>
      <c r="F50" s="144">
        <f>F23</f>
        <v>39082</v>
      </c>
      <c r="G50" s="144">
        <f>G23</f>
        <v>38717</v>
      </c>
    </row>
    <row r="51" ht="12.75">
      <c r="B51" s="150"/>
    </row>
    <row r="52" spans="2:7" ht="12.75">
      <c r="B52" s="176" t="s">
        <v>311</v>
      </c>
      <c r="F52" s="81" t="s">
        <v>74</v>
      </c>
      <c r="G52" s="177">
        <f>G24</f>
        <v>0.25</v>
      </c>
    </row>
    <row r="53" spans="2:7" ht="13.5" thickBot="1">
      <c r="B53" s="176" t="s">
        <v>312</v>
      </c>
      <c r="F53" s="53">
        <f>F24</f>
        <v>0.18</v>
      </c>
      <c r="G53" s="131" t="s">
        <v>74</v>
      </c>
    </row>
  </sheetData>
  <mergeCells count="8">
    <mergeCell ref="A3:G3"/>
    <mergeCell ref="A1:G1"/>
    <mergeCell ref="A6:G6"/>
    <mergeCell ref="A2:G2"/>
    <mergeCell ref="C29:D29"/>
    <mergeCell ref="F29:G29"/>
    <mergeCell ref="C9:D9"/>
    <mergeCell ref="F9:G9"/>
  </mergeCells>
  <printOptions horizontalCentered="1"/>
  <pageMargins left="0.75" right="0.5" top="1" bottom="0.5"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1:F59"/>
  <sheetViews>
    <sheetView workbookViewId="0" topLeftCell="A32">
      <selection activeCell="B51" sqref="B51:D52"/>
    </sheetView>
  </sheetViews>
  <sheetFormatPr defaultColWidth="9.140625" defaultRowHeight="12.75"/>
  <cols>
    <col min="1" max="1" width="1.7109375" style="8" customWidth="1"/>
    <col min="2" max="2" width="50.7109375" style="8" customWidth="1"/>
    <col min="3" max="3" width="15.7109375" style="21" customWidth="1"/>
    <col min="4" max="4" width="15.7109375" style="8" customWidth="1"/>
    <col min="5" max="5" width="10.28125" style="8" bestFit="1" customWidth="1"/>
    <col min="6" max="16384" width="9.140625" style="8" customWidth="1"/>
  </cols>
  <sheetData>
    <row r="1" spans="2:4" ht="15.75">
      <c r="B1" s="216" t="s">
        <v>207</v>
      </c>
      <c r="C1" s="216"/>
      <c r="D1" s="216"/>
    </row>
    <row r="2" spans="2:4" ht="12.75">
      <c r="B2" s="220" t="s">
        <v>206</v>
      </c>
      <c r="C2" s="220"/>
      <c r="D2" s="220"/>
    </row>
    <row r="3" spans="2:4" ht="12.75">
      <c r="B3" s="217" t="s">
        <v>62</v>
      </c>
      <c r="C3" s="217"/>
      <c r="D3" s="217"/>
    </row>
    <row r="4" spans="2:3" ht="12.75">
      <c r="B4" s="41"/>
      <c r="C4" s="48"/>
    </row>
    <row r="5" spans="2:4" ht="12.75">
      <c r="B5" s="7"/>
      <c r="C5" s="7"/>
      <c r="D5" s="7"/>
    </row>
    <row r="6" spans="2:4" s="49" customFormat="1" ht="12.75">
      <c r="B6" s="218" t="s">
        <v>21</v>
      </c>
      <c r="C6" s="218"/>
      <c r="D6" s="218"/>
    </row>
    <row r="7" spans="2:4" s="49" customFormat="1" ht="12.75">
      <c r="B7" s="219" t="s">
        <v>63</v>
      </c>
      <c r="C7" s="219"/>
      <c r="D7" s="219"/>
    </row>
    <row r="8" spans="2:4" s="49" customFormat="1" ht="12.75">
      <c r="B8" s="54"/>
      <c r="C8" s="54"/>
      <c r="D8" s="54"/>
    </row>
    <row r="9" spans="2:4" s="49" customFormat="1" ht="12.75">
      <c r="B9" s="54"/>
      <c r="C9" s="54"/>
      <c r="D9" s="54"/>
    </row>
    <row r="10" spans="2:4" ht="12.75">
      <c r="B10" s="6"/>
      <c r="C10" s="50" t="s">
        <v>274</v>
      </c>
      <c r="D10" s="50" t="s">
        <v>275</v>
      </c>
    </row>
    <row r="11" spans="2:4" ht="12.75">
      <c r="B11" s="6"/>
      <c r="C11" s="50"/>
      <c r="D11" s="50" t="s">
        <v>184</v>
      </c>
    </row>
    <row r="12" spans="2:4" ht="12.75">
      <c r="B12" s="6"/>
      <c r="C12" s="50" t="s">
        <v>183</v>
      </c>
      <c r="D12" s="50" t="s">
        <v>183</v>
      </c>
    </row>
    <row r="13" spans="2:4" ht="12.75">
      <c r="B13" s="6"/>
      <c r="C13" s="55">
        <f>'Consolidated IS'!G14</f>
        <v>39082</v>
      </c>
      <c r="D13" s="55">
        <v>38717</v>
      </c>
    </row>
    <row r="14" spans="2:4" ht="12.75">
      <c r="B14" s="6"/>
      <c r="C14" s="50" t="s">
        <v>72</v>
      </c>
      <c r="D14" s="50" t="s">
        <v>72</v>
      </c>
    </row>
    <row r="15" spans="2:4" ht="12.75">
      <c r="B15" s="1" t="s">
        <v>186</v>
      </c>
      <c r="C15" s="42"/>
      <c r="D15" s="21"/>
    </row>
    <row r="16" spans="2:4" ht="12.75">
      <c r="B16" s="3" t="s">
        <v>187</v>
      </c>
      <c r="C16" s="44">
        <v>29006534</v>
      </c>
      <c r="D16" s="21">
        <v>17963181</v>
      </c>
    </row>
    <row r="17" spans="2:4" ht="12.75">
      <c r="B17" s="4" t="s">
        <v>196</v>
      </c>
      <c r="C17" s="161">
        <v>1652092</v>
      </c>
      <c r="D17" s="21">
        <v>1680577</v>
      </c>
    </row>
    <row r="18" spans="2:4" ht="12.75">
      <c r="B18" s="3" t="s">
        <v>188</v>
      </c>
      <c r="C18" s="52">
        <v>960221</v>
      </c>
      <c r="D18" s="52">
        <v>960221</v>
      </c>
    </row>
    <row r="19" spans="2:4" ht="12.75">
      <c r="B19" s="41"/>
      <c r="C19" s="44">
        <f>SUM(C16:C18)</f>
        <v>31618847</v>
      </c>
      <c r="D19" s="44">
        <f>SUM(D16:D18)</f>
        <v>20603979</v>
      </c>
    </row>
    <row r="20" spans="2:4" ht="12.75">
      <c r="B20" s="41"/>
      <c r="C20" s="44"/>
      <c r="D20" s="44"/>
    </row>
    <row r="21" spans="2:4" ht="12.75">
      <c r="B21" s="41" t="s">
        <v>76</v>
      </c>
      <c r="C21" s="44"/>
      <c r="D21" s="44"/>
    </row>
    <row r="22" spans="2:6" ht="12.75">
      <c r="B22" s="8" t="s">
        <v>77</v>
      </c>
      <c r="C22" s="56">
        <v>2268707</v>
      </c>
      <c r="D22" s="56">
        <v>3190352</v>
      </c>
      <c r="F22" s="157"/>
    </row>
    <row r="23" spans="2:4" ht="12.75">
      <c r="B23" s="8" t="s">
        <v>7</v>
      </c>
      <c r="C23" s="158">
        <f>13082057</f>
        <v>13082057</v>
      </c>
      <c r="D23" s="58">
        <f>10936698</f>
        <v>10936698</v>
      </c>
    </row>
    <row r="24" spans="2:4" ht="12.75">
      <c r="B24" s="8" t="s">
        <v>8</v>
      </c>
      <c r="C24" s="158">
        <v>1493736</v>
      </c>
      <c r="D24" s="57">
        <v>1769453</v>
      </c>
    </row>
    <row r="25" spans="2:4" ht="12.75">
      <c r="B25" s="8" t="s">
        <v>185</v>
      </c>
      <c r="C25" s="158">
        <v>552504</v>
      </c>
      <c r="D25" s="57">
        <v>460784</v>
      </c>
    </row>
    <row r="26" spans="2:5" ht="12.75">
      <c r="B26" s="8" t="s">
        <v>78</v>
      </c>
      <c r="C26" s="59">
        <v>10269637</v>
      </c>
      <c r="D26" s="59">
        <v>6158203</v>
      </c>
      <c r="E26" s="157"/>
    </row>
    <row r="27" spans="3:4" ht="12.75">
      <c r="C27" s="60">
        <f>SUM(C22:C26)</f>
        <v>27666641</v>
      </c>
      <c r="D27" s="60">
        <f>SUM(D22:D26)</f>
        <v>22515490</v>
      </c>
    </row>
    <row r="28" spans="2:4" ht="12.75">
      <c r="B28" s="41" t="s">
        <v>79</v>
      </c>
      <c r="C28" s="57"/>
      <c r="D28" s="57"/>
    </row>
    <row r="29" spans="2:4" ht="12.75">
      <c r="B29" s="8" t="s">
        <v>9</v>
      </c>
      <c r="C29" s="158">
        <v>4564079</v>
      </c>
      <c r="D29" s="58">
        <f>3343185</f>
        <v>3343185</v>
      </c>
    </row>
    <row r="30" spans="2:4" ht="12.75">
      <c r="B30" s="8" t="s">
        <v>10</v>
      </c>
      <c r="C30" s="158">
        <f>3496114+1150000</f>
        <v>4646114</v>
      </c>
      <c r="D30" s="58">
        <v>3002111</v>
      </c>
    </row>
    <row r="31" spans="2:4" ht="12.75">
      <c r="B31" s="8" t="s">
        <v>162</v>
      </c>
      <c r="C31" s="57">
        <f>2231054+3193041+807323</f>
        <v>6231418</v>
      </c>
      <c r="D31" s="57">
        <f>1087000+1839095+532207</f>
        <v>3458302</v>
      </c>
    </row>
    <row r="32" spans="2:4" ht="12.75">
      <c r="B32" s="8" t="s">
        <v>214</v>
      </c>
      <c r="C32" s="162">
        <v>116299</v>
      </c>
      <c r="D32" s="59">
        <v>71714</v>
      </c>
    </row>
    <row r="33" spans="3:4" ht="12.75">
      <c r="C33" s="60">
        <f>SUM(C29:C32)</f>
        <v>15557910</v>
      </c>
      <c r="D33" s="60">
        <f>SUM(D29:D32)</f>
        <v>9875312</v>
      </c>
    </row>
    <row r="34" spans="2:4" ht="12.75">
      <c r="B34" s="1" t="s">
        <v>181</v>
      </c>
      <c r="C34" s="51">
        <f>C27-C33</f>
        <v>12108731</v>
      </c>
      <c r="D34" s="51">
        <f>D27-D33</f>
        <v>12640178</v>
      </c>
    </row>
    <row r="35" spans="3:4" ht="12.75">
      <c r="C35" s="51"/>
      <c r="D35" s="51"/>
    </row>
    <row r="36" spans="2:4" ht="13.5" thickBot="1">
      <c r="B36" s="41"/>
      <c r="C36" s="62">
        <f>C34+C19</f>
        <v>43727578</v>
      </c>
      <c r="D36" s="62">
        <f>D34+D19</f>
        <v>33244157</v>
      </c>
    </row>
    <row r="37" spans="3:4" ht="12.75">
      <c r="C37" s="19"/>
      <c r="D37" s="19"/>
    </row>
    <row r="38" spans="2:4" ht="12.75">
      <c r="B38" s="41" t="s">
        <v>80</v>
      </c>
      <c r="C38" s="51"/>
      <c r="D38" s="51"/>
    </row>
    <row r="39" spans="2:4" ht="12.75">
      <c r="B39" s="8" t="s">
        <v>81</v>
      </c>
      <c r="C39" s="44">
        <v>19166667</v>
      </c>
      <c r="D39" s="44">
        <v>11500000</v>
      </c>
    </row>
    <row r="40" spans="2:4" ht="12.75">
      <c r="B40" s="8" t="s">
        <v>163</v>
      </c>
      <c r="C40" s="52">
        <f>'Changes in Equity'!E34+'Changes in Equity'!F34+'Changes in Equity'!G34</f>
        <v>15362111</v>
      </c>
      <c r="D40" s="52">
        <v>17785840</v>
      </c>
    </row>
    <row r="41" spans="2:4" ht="12.75">
      <c r="B41" s="1" t="s">
        <v>197</v>
      </c>
      <c r="C41" s="21">
        <f>SUM(C39:C40)</f>
        <v>34528778</v>
      </c>
      <c r="D41" s="21">
        <f>SUM(D39:D40)</f>
        <v>29285840</v>
      </c>
    </row>
    <row r="42" spans="3:4" ht="12.75">
      <c r="C42" s="48"/>
      <c r="D42" s="48"/>
    </row>
    <row r="43" spans="2:4" ht="12.75">
      <c r="B43" s="41" t="s">
        <v>189</v>
      </c>
      <c r="C43" s="44"/>
      <c r="D43" s="44"/>
    </row>
    <row r="44" spans="2:4" ht="12.75">
      <c r="B44" s="8" t="s">
        <v>164</v>
      </c>
      <c r="C44" s="56">
        <v>476000</v>
      </c>
      <c r="D44" s="56">
        <v>445000</v>
      </c>
    </row>
    <row r="45" spans="2:4" ht="12.75">
      <c r="B45" s="8" t="s">
        <v>215</v>
      </c>
      <c r="C45" s="59">
        <f>5616322+3106478</f>
        <v>8722800</v>
      </c>
      <c r="D45" s="59">
        <f>2013665+1499652</f>
        <v>3513317</v>
      </c>
    </row>
    <row r="46" spans="3:4" ht="12.75">
      <c r="C46" s="61">
        <f>SUM(C44:C45)</f>
        <v>9198800</v>
      </c>
      <c r="D46" s="61">
        <f>SUM(D44:D45)</f>
        <v>3958317</v>
      </c>
    </row>
    <row r="47" spans="3:4" ht="12.75">
      <c r="C47" s="51"/>
      <c r="D47" s="51"/>
    </row>
    <row r="48" spans="2:4" ht="13.5" thickBot="1">
      <c r="B48" s="41"/>
      <c r="C48" s="62">
        <f>C41+C46</f>
        <v>43727578</v>
      </c>
      <c r="D48" s="62">
        <f>D41+D46</f>
        <v>33244157</v>
      </c>
    </row>
    <row r="49" spans="3:4" ht="12.75">
      <c r="C49" s="51"/>
      <c r="D49" s="51"/>
    </row>
    <row r="50" s="31" customFormat="1" ht="12.75">
      <c r="B50" s="8" t="s">
        <v>182</v>
      </c>
    </row>
    <row r="51" spans="2:4" ht="12.75">
      <c r="B51" s="176" t="s">
        <v>14</v>
      </c>
      <c r="C51" s="81" t="s">
        <v>74</v>
      </c>
      <c r="D51" s="177">
        <f>ROUND(D41/D39/10,2)</f>
        <v>0.25</v>
      </c>
    </row>
    <row r="52" spans="2:4" ht="13.5" thickBot="1">
      <c r="B52" s="176" t="s">
        <v>15</v>
      </c>
      <c r="C52" s="53">
        <f>ROUND(C41/C39/10,2)</f>
        <v>0.18</v>
      </c>
      <c r="D52" s="131" t="s">
        <v>74</v>
      </c>
    </row>
    <row r="53" spans="2:4" ht="12.75">
      <c r="B53" s="215"/>
      <c r="C53" s="215"/>
      <c r="D53" s="215"/>
    </row>
    <row r="55" spans="2:4" ht="12.75">
      <c r="B55" s="178"/>
      <c r="C55" s="179"/>
      <c r="D55" s="180"/>
    </row>
    <row r="56" spans="2:4" ht="12.75">
      <c r="B56" s="214"/>
      <c r="C56" s="214"/>
      <c r="D56" s="214"/>
    </row>
    <row r="57" spans="2:4" ht="12.75">
      <c r="B57" s="214"/>
      <c r="C57" s="214"/>
      <c r="D57" s="214"/>
    </row>
    <row r="58" spans="2:4" ht="12.75">
      <c r="B58" s="214"/>
      <c r="C58" s="214"/>
      <c r="D58" s="214"/>
    </row>
    <row r="59" spans="2:4" ht="12.75">
      <c r="B59" s="214"/>
      <c r="C59" s="214"/>
      <c r="D59" s="214"/>
    </row>
  </sheetData>
  <mergeCells count="8">
    <mergeCell ref="B56:D57"/>
    <mergeCell ref="B58:D59"/>
    <mergeCell ref="B53:D53"/>
    <mergeCell ref="B1:D1"/>
    <mergeCell ref="B3:D3"/>
    <mergeCell ref="B6:D6"/>
    <mergeCell ref="B7:D7"/>
    <mergeCell ref="B2:D2"/>
  </mergeCells>
  <printOptions horizontalCentered="1"/>
  <pageMargins left="0.75" right="0.5" top="1" bottom="0.5" header="0.5" footer="0.5"/>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1:J45"/>
  <sheetViews>
    <sheetView workbookViewId="0" topLeftCell="A26">
      <selection activeCell="H36" sqref="H36"/>
    </sheetView>
  </sheetViews>
  <sheetFormatPr defaultColWidth="9.140625" defaultRowHeight="12.75"/>
  <cols>
    <col min="1" max="1" width="1.7109375" style="31" customWidth="1"/>
    <col min="2" max="2" width="2.7109375" style="31" customWidth="1"/>
    <col min="3" max="3" width="31.57421875" style="31" customWidth="1"/>
    <col min="4" max="5" width="16.7109375" style="31" customWidth="1"/>
    <col min="6" max="6" width="4.421875" style="31" customWidth="1"/>
    <col min="7" max="7" width="16.7109375" style="31" customWidth="1"/>
    <col min="8" max="8" width="18.140625" style="31" bestFit="1" customWidth="1"/>
    <col min="9" max="9" width="4.421875" style="31" customWidth="1"/>
    <col min="10" max="10" width="14.00390625" style="173" bestFit="1" customWidth="1"/>
    <col min="11" max="16384" width="9.140625" style="31" customWidth="1"/>
  </cols>
  <sheetData>
    <row r="1" spans="2:10" s="8" customFormat="1" ht="15.75">
      <c r="B1" s="216" t="s">
        <v>207</v>
      </c>
      <c r="C1" s="216"/>
      <c r="D1" s="216"/>
      <c r="E1" s="216"/>
      <c r="F1" s="216"/>
      <c r="G1" s="216"/>
      <c r="H1" s="216"/>
      <c r="I1" s="7"/>
      <c r="J1" s="21"/>
    </row>
    <row r="2" spans="2:10" s="8" customFormat="1" ht="12.75">
      <c r="B2" s="220" t="s">
        <v>206</v>
      </c>
      <c r="C2" s="220"/>
      <c r="D2" s="220"/>
      <c r="E2" s="220"/>
      <c r="F2" s="220"/>
      <c r="G2" s="220"/>
      <c r="H2" s="220"/>
      <c r="I2" s="7"/>
      <c r="J2" s="21"/>
    </row>
    <row r="3" spans="2:10" s="8" customFormat="1" ht="12.75">
      <c r="B3" s="212" t="s">
        <v>62</v>
      </c>
      <c r="C3" s="212"/>
      <c r="D3" s="212"/>
      <c r="E3" s="212"/>
      <c r="F3" s="212"/>
      <c r="G3" s="212"/>
      <c r="H3" s="212"/>
      <c r="I3" s="9"/>
      <c r="J3" s="21"/>
    </row>
    <row r="4" spans="3:10" s="8" customFormat="1" ht="12.75">
      <c r="C4" s="7"/>
      <c r="D4" s="7"/>
      <c r="E4" s="7"/>
      <c r="F4" s="7"/>
      <c r="G4" s="7"/>
      <c r="H4" s="7"/>
      <c r="I4" s="7"/>
      <c r="J4" s="21"/>
    </row>
    <row r="5" spans="3:10" s="8" customFormat="1" ht="12.75">
      <c r="C5" s="220"/>
      <c r="D5" s="220"/>
      <c r="E5" s="220"/>
      <c r="F5" s="220"/>
      <c r="G5" s="220"/>
      <c r="H5" s="220"/>
      <c r="I5" s="7"/>
      <c r="J5" s="21"/>
    </row>
    <row r="6" spans="2:10" s="11" customFormat="1" ht="12.75">
      <c r="B6" s="220" t="s">
        <v>19</v>
      </c>
      <c r="C6" s="220"/>
      <c r="D6" s="220"/>
      <c r="E6" s="220"/>
      <c r="F6" s="220"/>
      <c r="G6" s="220"/>
      <c r="H6" s="220"/>
      <c r="I6" s="10"/>
      <c r="J6" s="172"/>
    </row>
    <row r="7" spans="2:10" s="8" customFormat="1" ht="12.75">
      <c r="B7" s="219" t="s">
        <v>63</v>
      </c>
      <c r="C7" s="219"/>
      <c r="D7" s="219"/>
      <c r="E7" s="219"/>
      <c r="F7" s="219"/>
      <c r="G7" s="219"/>
      <c r="H7" s="219"/>
      <c r="I7" s="12"/>
      <c r="J7" s="21"/>
    </row>
    <row r="8" spans="2:10" s="8" customFormat="1" ht="12.75">
      <c r="B8" s="6"/>
      <c r="C8" s="6"/>
      <c r="D8" s="6"/>
      <c r="E8" s="6"/>
      <c r="F8" s="6"/>
      <c r="G8" s="6"/>
      <c r="H8" s="6"/>
      <c r="I8" s="12"/>
      <c r="J8" s="21"/>
    </row>
    <row r="9" spans="4:10" s="8" customFormat="1" ht="12.75">
      <c r="D9" s="13"/>
      <c r="E9" s="13"/>
      <c r="F9" s="14"/>
      <c r="G9" s="15"/>
      <c r="I9" s="14"/>
      <c r="J9" s="21"/>
    </row>
    <row r="10" spans="4:10" s="8" customFormat="1" ht="12.75">
      <c r="D10" s="222" t="s">
        <v>159</v>
      </c>
      <c r="E10" s="222"/>
      <c r="F10" s="14"/>
      <c r="G10" s="222" t="s">
        <v>157</v>
      </c>
      <c r="H10" s="222"/>
      <c r="I10" s="14"/>
      <c r="J10" s="21"/>
    </row>
    <row r="11" spans="4:10" s="8" customFormat="1" ht="12.75">
      <c r="D11" s="6" t="s">
        <v>64</v>
      </c>
      <c r="E11" s="6" t="s">
        <v>65</v>
      </c>
      <c r="F11" s="16"/>
      <c r="G11" s="6" t="s">
        <v>158</v>
      </c>
      <c r="H11" s="6" t="s">
        <v>65</v>
      </c>
      <c r="I11" s="16"/>
      <c r="J11" s="21"/>
    </row>
    <row r="12" spans="4:10" s="8" customFormat="1" ht="12.75">
      <c r="D12" s="6" t="s">
        <v>66</v>
      </c>
      <c r="E12" s="6" t="s">
        <v>67</v>
      </c>
      <c r="F12" s="16"/>
      <c r="G12" s="6" t="s">
        <v>66</v>
      </c>
      <c r="H12" s="6" t="s">
        <v>68</v>
      </c>
      <c r="I12" s="16"/>
      <c r="J12" s="21"/>
    </row>
    <row r="13" spans="4:10" s="8" customFormat="1" ht="12.75">
      <c r="D13" s="6" t="s">
        <v>69</v>
      </c>
      <c r="E13" s="6" t="s">
        <v>69</v>
      </c>
      <c r="F13" s="16"/>
      <c r="G13" s="6" t="s">
        <v>70</v>
      </c>
      <c r="H13" s="6" t="s">
        <v>71</v>
      </c>
      <c r="I13" s="16"/>
      <c r="J13" s="21"/>
    </row>
    <row r="14" spans="4:10" s="8" customFormat="1" ht="12.75">
      <c r="D14" s="17">
        <v>39082</v>
      </c>
      <c r="E14" s="17">
        <v>38717</v>
      </c>
      <c r="F14" s="18"/>
      <c r="G14" s="17">
        <v>39082</v>
      </c>
      <c r="H14" s="17">
        <v>38717</v>
      </c>
      <c r="I14" s="18"/>
      <c r="J14" s="21"/>
    </row>
    <row r="15" spans="4:10" s="8" customFormat="1" ht="12.75">
      <c r="D15" s="6" t="s">
        <v>72</v>
      </c>
      <c r="E15" s="6" t="s">
        <v>72</v>
      </c>
      <c r="F15" s="16"/>
      <c r="G15" s="6" t="s">
        <v>72</v>
      </c>
      <c r="H15" s="6" t="s">
        <v>72</v>
      </c>
      <c r="I15" s="16"/>
      <c r="J15" s="21"/>
    </row>
    <row r="16" spans="4:10" s="8" customFormat="1" ht="12.75">
      <c r="D16" s="19"/>
      <c r="E16" s="13"/>
      <c r="F16" s="14"/>
      <c r="G16" s="19"/>
      <c r="H16" s="22"/>
      <c r="I16" s="14"/>
      <c r="J16" s="21"/>
    </row>
    <row r="17" spans="2:10" s="8" customFormat="1" ht="12.75">
      <c r="B17" s="20" t="s">
        <v>73</v>
      </c>
      <c r="C17" s="20"/>
      <c r="D17" s="21">
        <v>17385067</v>
      </c>
      <c r="E17" s="21">
        <v>12210240</v>
      </c>
      <c r="F17" s="22"/>
      <c r="G17" s="21">
        <v>56149998</v>
      </c>
      <c r="H17" s="21">
        <v>47318265</v>
      </c>
      <c r="I17" s="22"/>
      <c r="J17" s="21"/>
    </row>
    <row r="18" spans="2:10" s="8" customFormat="1" ht="12.75">
      <c r="B18" s="20"/>
      <c r="C18" s="20"/>
      <c r="D18" s="21"/>
      <c r="E18" s="21"/>
      <c r="F18" s="22"/>
      <c r="G18" s="21"/>
      <c r="H18" s="21"/>
      <c r="I18" s="22"/>
      <c r="J18" s="21"/>
    </row>
    <row r="19" spans="2:10" s="8" customFormat="1" ht="12.75">
      <c r="B19" s="20" t="s">
        <v>170</v>
      </c>
      <c r="C19" s="20"/>
      <c r="D19" s="183">
        <v>-13189452</v>
      </c>
      <c r="E19" s="21">
        <v>-8580614</v>
      </c>
      <c r="F19" s="22"/>
      <c r="G19" s="112">
        <v>-38428887</v>
      </c>
      <c r="H19" s="21">
        <v>-36311207</v>
      </c>
      <c r="I19" s="22"/>
      <c r="J19" s="21"/>
    </row>
    <row r="20" spans="2:10" s="8" customFormat="1" ht="12.75">
      <c r="B20" s="20"/>
      <c r="C20" s="20"/>
      <c r="D20" s="23"/>
      <c r="E20" s="23"/>
      <c r="F20" s="24"/>
      <c r="G20" s="23"/>
      <c r="H20" s="23"/>
      <c r="I20" s="24"/>
      <c r="J20" s="21"/>
    </row>
    <row r="21" spans="2:10" s="8" customFormat="1" ht="12.75">
      <c r="B21" s="20" t="s">
        <v>213</v>
      </c>
      <c r="C21" s="20"/>
      <c r="D21" s="21">
        <f>SUM(D17:D20)</f>
        <v>4195615</v>
      </c>
      <c r="E21" s="21">
        <f>SUM(E17:E20)</f>
        <v>3629626</v>
      </c>
      <c r="F21" s="24"/>
      <c r="G21" s="21">
        <f>SUM(G17:G20)</f>
        <v>17721111</v>
      </c>
      <c r="H21" s="21">
        <f>SUM(H17:H20)</f>
        <v>11007058</v>
      </c>
      <c r="I21" s="24"/>
      <c r="J21" s="21"/>
    </row>
    <row r="22" spans="2:10" s="8" customFormat="1" ht="12.75">
      <c r="B22" s="20"/>
      <c r="C22" s="20"/>
      <c r="D22" s="21"/>
      <c r="E22" s="21"/>
      <c r="F22" s="24"/>
      <c r="G22" s="21"/>
      <c r="H22" s="21"/>
      <c r="I22" s="24"/>
      <c r="J22" s="21"/>
    </row>
    <row r="23" spans="2:10" s="8" customFormat="1" ht="12.75">
      <c r="B23" s="20" t="s">
        <v>212</v>
      </c>
      <c r="C23" s="20"/>
      <c r="D23" s="21">
        <v>184112</v>
      </c>
      <c r="E23" s="21">
        <v>31414</v>
      </c>
      <c r="F23" s="24"/>
      <c r="G23" s="21">
        <v>357517</v>
      </c>
      <c r="H23" s="21">
        <v>270808</v>
      </c>
      <c r="I23" s="24"/>
      <c r="J23" s="21"/>
    </row>
    <row r="24" spans="2:10" s="8" customFormat="1" ht="12.75">
      <c r="B24" s="20"/>
      <c r="C24" s="20"/>
      <c r="D24" s="25"/>
      <c r="E24" s="25"/>
      <c r="F24" s="24"/>
      <c r="G24" s="25"/>
      <c r="H24" s="25"/>
      <c r="I24" s="24"/>
      <c r="J24" s="21"/>
    </row>
    <row r="25" spans="2:10" s="8" customFormat="1" ht="12.75">
      <c r="B25" s="20" t="s">
        <v>211</v>
      </c>
      <c r="C25" s="20"/>
      <c r="D25" s="112">
        <v>-2248186</v>
      </c>
      <c r="E25" s="21">
        <v>-2028328</v>
      </c>
      <c r="F25" s="24"/>
      <c r="G25" s="68">
        <v>-9542760</v>
      </c>
      <c r="H25" s="21">
        <v>-4781910</v>
      </c>
      <c r="I25" s="24"/>
      <c r="J25" s="21"/>
    </row>
    <row r="26" spans="2:10" s="8" customFormat="1" ht="12.75">
      <c r="B26" s="20"/>
      <c r="C26" s="20"/>
      <c r="D26" s="25"/>
      <c r="E26" s="25"/>
      <c r="F26" s="24"/>
      <c r="G26" s="25"/>
      <c r="H26" s="25"/>
      <c r="I26" s="24"/>
      <c r="J26" s="21"/>
    </row>
    <row r="27" spans="2:10" s="8" customFormat="1" ht="12.75">
      <c r="B27" s="20" t="s">
        <v>210</v>
      </c>
      <c r="C27" s="20"/>
      <c r="D27" s="21">
        <v>-206840</v>
      </c>
      <c r="E27" s="21">
        <v>-52979</v>
      </c>
      <c r="F27" s="24"/>
      <c r="G27" s="25">
        <v>-691626</v>
      </c>
      <c r="H27" s="21">
        <v>-315451</v>
      </c>
      <c r="I27" s="24"/>
      <c r="J27" s="21"/>
    </row>
    <row r="28" spans="2:10" s="8" customFormat="1" ht="12.75">
      <c r="B28" s="20"/>
      <c r="C28" s="20"/>
      <c r="D28" s="23"/>
      <c r="E28" s="23"/>
      <c r="F28" s="24"/>
      <c r="G28" s="23"/>
      <c r="H28" s="23"/>
      <c r="I28" s="24"/>
      <c r="J28" s="21"/>
    </row>
    <row r="29" spans="2:10" s="8" customFormat="1" ht="12.75">
      <c r="B29" s="20" t="s">
        <v>154</v>
      </c>
      <c r="C29" s="20"/>
      <c r="D29" s="25">
        <f>SUM(D21:D28)</f>
        <v>1924701</v>
      </c>
      <c r="E29" s="25">
        <f>SUM(E21:E28)</f>
        <v>1579733</v>
      </c>
      <c r="F29" s="24"/>
      <c r="G29" s="25">
        <f>SUM(G21:G28)</f>
        <v>7844242</v>
      </c>
      <c r="H29" s="25">
        <f>SUM(H21:H28)</f>
        <v>6180505</v>
      </c>
      <c r="I29" s="24"/>
      <c r="J29" s="21"/>
    </row>
    <row r="30" spans="2:10" s="8" customFormat="1" ht="12.75">
      <c r="B30" s="20"/>
      <c r="C30" s="20"/>
      <c r="D30" s="25"/>
      <c r="E30" s="25"/>
      <c r="F30" s="24"/>
      <c r="G30" s="25"/>
      <c r="H30" s="25"/>
      <c r="I30" s="24"/>
      <c r="J30" s="21"/>
    </row>
    <row r="31" spans="2:10" s="8" customFormat="1" ht="12.75">
      <c r="B31" s="20" t="s">
        <v>168</v>
      </c>
      <c r="C31" s="20"/>
      <c r="D31" s="160">
        <v>20120</v>
      </c>
      <c r="E31" s="21">
        <v>-433088</v>
      </c>
      <c r="F31" s="24"/>
      <c r="G31" s="159">
        <v>-610225</v>
      </c>
      <c r="H31" s="21">
        <v>-828801</v>
      </c>
      <c r="I31" s="26"/>
      <c r="J31" s="21"/>
    </row>
    <row r="32" spans="2:10" s="8" customFormat="1" ht="12.75">
      <c r="B32" s="20"/>
      <c r="C32" s="20"/>
      <c r="D32" s="23"/>
      <c r="E32" s="23"/>
      <c r="F32" s="24"/>
      <c r="G32" s="23"/>
      <c r="H32" s="23"/>
      <c r="I32" s="24"/>
      <c r="J32" s="21"/>
    </row>
    <row r="33" spans="2:10" s="8" customFormat="1" ht="13.5" thickBot="1">
      <c r="B33" s="20" t="s">
        <v>169</v>
      </c>
      <c r="C33" s="20"/>
      <c r="D33" s="27">
        <f>SUM(D29:D32)</f>
        <v>1944821</v>
      </c>
      <c r="E33" s="27">
        <f>SUM(E29:E32)</f>
        <v>1146645</v>
      </c>
      <c r="F33" s="28"/>
      <c r="G33" s="27">
        <f>SUM(G29:G32)</f>
        <v>7234017</v>
      </c>
      <c r="H33" s="27">
        <f>SUM(H29:H32)</f>
        <v>5351704</v>
      </c>
      <c r="I33" s="28"/>
      <c r="J33" s="21"/>
    </row>
    <row r="34" spans="2:10" s="8" customFormat="1" ht="13.5" thickTop="1">
      <c r="B34" s="20"/>
      <c r="C34" s="20"/>
      <c r="D34" s="28"/>
      <c r="E34" s="28"/>
      <c r="F34" s="28"/>
      <c r="G34" s="24"/>
      <c r="H34" s="24"/>
      <c r="I34" s="28"/>
      <c r="J34" s="21"/>
    </row>
    <row r="35" spans="2:9" ht="12.75">
      <c r="B35" s="29" t="s">
        <v>209</v>
      </c>
      <c r="C35" s="29"/>
      <c r="D35" s="29"/>
      <c r="E35" s="29"/>
      <c r="F35" s="29"/>
      <c r="G35" s="29"/>
      <c r="H35" s="29"/>
      <c r="I35" s="30"/>
    </row>
    <row r="36" spans="3:9" ht="12.75">
      <c r="C36" s="47" t="s">
        <v>178</v>
      </c>
      <c r="D36" s="32">
        <f>Summary!C18</f>
        <v>1.01</v>
      </c>
      <c r="E36" s="32">
        <f>Summary!D18</f>
        <v>0.6</v>
      </c>
      <c r="F36" s="33"/>
      <c r="G36" s="32">
        <f>Summary!F18</f>
        <v>3.77</v>
      </c>
      <c r="H36" s="32">
        <f>Summary!G18</f>
        <v>2.82</v>
      </c>
      <c r="I36" s="34"/>
    </row>
    <row r="37" spans="3:10" s="37" customFormat="1" ht="13.5" thickBot="1">
      <c r="C37" s="47" t="s">
        <v>208</v>
      </c>
      <c r="D37" s="82" t="s">
        <v>74</v>
      </c>
      <c r="E37" s="82" t="s">
        <v>74</v>
      </c>
      <c r="F37" s="35"/>
      <c r="G37" s="82" t="s">
        <v>74</v>
      </c>
      <c r="H37" s="82" t="s">
        <v>74</v>
      </c>
      <c r="I37" s="36"/>
      <c r="J37" s="174"/>
    </row>
    <row r="38" spans="3:10" s="37" customFormat="1" ht="29.25" customHeight="1" thickTop="1">
      <c r="C38" s="223"/>
      <c r="D38" s="223"/>
      <c r="E38" s="223"/>
      <c r="F38" s="223"/>
      <c r="G38" s="223"/>
      <c r="H38" s="223"/>
      <c r="I38" s="223"/>
      <c r="J38" s="174"/>
    </row>
    <row r="39" spans="3:4" ht="12.75">
      <c r="C39" s="37"/>
      <c r="D39" s="32"/>
    </row>
    <row r="40" spans="3:9" ht="30" customHeight="1">
      <c r="C40" s="221"/>
      <c r="D40" s="221"/>
      <c r="E40" s="221"/>
      <c r="F40" s="221"/>
      <c r="G40" s="221"/>
      <c r="H40" s="221"/>
      <c r="I40" s="221"/>
    </row>
    <row r="42" ht="12.75">
      <c r="C42" s="170"/>
    </row>
    <row r="43" ht="12.75">
      <c r="C43" s="171"/>
    </row>
    <row r="44" ht="12.75">
      <c r="C44" s="171"/>
    </row>
    <row r="45" ht="12.75">
      <c r="C45" s="171"/>
    </row>
  </sheetData>
  <mergeCells count="10">
    <mergeCell ref="B1:H1"/>
    <mergeCell ref="B3:H3"/>
    <mergeCell ref="C38:I38"/>
    <mergeCell ref="B2:H2"/>
    <mergeCell ref="C40:I40"/>
    <mergeCell ref="C5:H5"/>
    <mergeCell ref="D10:E10"/>
    <mergeCell ref="G10:H10"/>
    <mergeCell ref="B6:H6"/>
    <mergeCell ref="B7:H7"/>
  </mergeCells>
  <printOptions horizontalCentered="1"/>
  <pageMargins left="0.75" right="0.5" top="1" bottom="0.5" header="0.5" footer="0.5"/>
  <pageSetup fitToHeight="1" fitToWidth="1"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B1:H58"/>
  <sheetViews>
    <sheetView workbookViewId="0" topLeftCell="A30">
      <selection activeCell="C59" sqref="C59"/>
    </sheetView>
  </sheetViews>
  <sheetFormatPr defaultColWidth="9.140625" defaultRowHeight="12.75"/>
  <cols>
    <col min="1" max="1" width="1.7109375" style="8" customWidth="1"/>
    <col min="2" max="2" width="2.7109375" style="8" customWidth="1"/>
    <col min="3" max="3" width="37.00390625" style="8" customWidth="1"/>
    <col min="4" max="8" width="12.7109375" style="8" customWidth="1"/>
    <col min="9" max="16384" width="9.140625" style="8" customWidth="1"/>
  </cols>
  <sheetData>
    <row r="1" spans="2:8" ht="15.75">
      <c r="B1" s="216" t="s">
        <v>207</v>
      </c>
      <c r="C1" s="216"/>
      <c r="D1" s="216"/>
      <c r="E1" s="216"/>
      <c r="F1" s="216"/>
      <c r="G1" s="216"/>
      <c r="H1" s="216"/>
    </row>
    <row r="2" spans="2:8" ht="12.75">
      <c r="B2" s="220" t="s">
        <v>206</v>
      </c>
      <c r="C2" s="220"/>
      <c r="D2" s="220"/>
      <c r="E2" s="220"/>
      <c r="F2" s="220"/>
      <c r="G2" s="220"/>
      <c r="H2" s="220"/>
    </row>
    <row r="3" spans="2:8" ht="12.75">
      <c r="B3" s="217" t="s">
        <v>62</v>
      </c>
      <c r="C3" s="217"/>
      <c r="D3" s="217"/>
      <c r="E3" s="217"/>
      <c r="F3" s="217"/>
      <c r="G3" s="217"/>
      <c r="H3" s="217"/>
    </row>
    <row r="4" spans="3:7" ht="12.75">
      <c r="C4" s="12"/>
      <c r="D4" s="12"/>
      <c r="E4" s="12"/>
      <c r="F4" s="12"/>
      <c r="G4" s="12"/>
    </row>
    <row r="5" ht="12.75">
      <c r="E5" s="12"/>
    </row>
    <row r="6" spans="2:8" ht="12.75">
      <c r="B6" s="220" t="s">
        <v>93</v>
      </c>
      <c r="C6" s="220"/>
      <c r="D6" s="220"/>
      <c r="E6" s="220"/>
      <c r="F6" s="220"/>
      <c r="G6" s="220"/>
      <c r="H6" s="220"/>
    </row>
    <row r="7" spans="2:8" ht="12.75">
      <c r="B7" s="220" t="s">
        <v>276</v>
      </c>
      <c r="C7" s="220"/>
      <c r="D7" s="220"/>
      <c r="E7" s="220"/>
      <c r="F7" s="220"/>
      <c r="G7" s="220"/>
      <c r="H7" s="220"/>
    </row>
    <row r="8" spans="2:8" ht="12.75">
      <c r="B8" s="219" t="s">
        <v>63</v>
      </c>
      <c r="C8" s="219"/>
      <c r="D8" s="219"/>
      <c r="E8" s="219"/>
      <c r="F8" s="219"/>
      <c r="G8" s="219"/>
      <c r="H8" s="219"/>
    </row>
    <row r="9" spans="3:7" ht="12.75">
      <c r="C9" s="2"/>
      <c r="D9" s="2"/>
      <c r="E9" s="2"/>
      <c r="F9" s="2"/>
      <c r="G9" s="2"/>
    </row>
    <row r="10" spans="3:7" ht="12.75">
      <c r="C10" s="6"/>
      <c r="D10" s="6"/>
      <c r="E10" s="6"/>
      <c r="F10" s="6"/>
      <c r="G10" s="6"/>
    </row>
    <row r="11" spans="3:7" ht="12.75">
      <c r="C11" s="6"/>
      <c r="E11" s="220" t="s">
        <v>94</v>
      </c>
      <c r="F11" s="220"/>
      <c r="G11" s="6" t="s">
        <v>95</v>
      </c>
    </row>
    <row r="12" spans="3:8" ht="12.75">
      <c r="C12" s="6"/>
      <c r="D12" s="6" t="s">
        <v>171</v>
      </c>
      <c r="E12" s="6" t="s">
        <v>171</v>
      </c>
      <c r="F12" s="6" t="s">
        <v>174</v>
      </c>
      <c r="G12" s="6" t="s">
        <v>177</v>
      </c>
      <c r="H12" s="6" t="s">
        <v>96</v>
      </c>
    </row>
    <row r="13" spans="3:8" ht="12.75">
      <c r="C13" s="6"/>
      <c r="D13" s="6" t="s">
        <v>172</v>
      </c>
      <c r="E13" s="6" t="s">
        <v>173</v>
      </c>
      <c r="F13" s="6" t="s">
        <v>175</v>
      </c>
      <c r="G13" s="6" t="s">
        <v>176</v>
      </c>
      <c r="H13" s="6"/>
    </row>
    <row r="14" spans="3:8" ht="12.75">
      <c r="C14" s="6"/>
      <c r="D14" s="39" t="s">
        <v>72</v>
      </c>
      <c r="E14" s="39" t="s">
        <v>72</v>
      </c>
      <c r="F14" s="39" t="s">
        <v>72</v>
      </c>
      <c r="G14" s="39" t="s">
        <v>72</v>
      </c>
      <c r="H14" s="39" t="s">
        <v>72</v>
      </c>
    </row>
    <row r="15" ht="12.75">
      <c r="E15" s="40"/>
    </row>
    <row r="16" spans="2:5" ht="12.75">
      <c r="B16" s="69" t="s">
        <v>291</v>
      </c>
      <c r="C16" s="41"/>
      <c r="E16" s="40"/>
    </row>
    <row r="17" ht="12.75">
      <c r="E17" s="40"/>
    </row>
    <row r="18" spans="2:8" ht="12.75">
      <c r="B18" s="8" t="s">
        <v>199</v>
      </c>
      <c r="D18" s="21">
        <v>11500000</v>
      </c>
      <c r="E18" s="42">
        <v>9718685</v>
      </c>
      <c r="F18" s="21">
        <v>-247739</v>
      </c>
      <c r="G18" s="21">
        <v>8314894</v>
      </c>
      <c r="H18" s="21">
        <f>SUM(D18:G18)</f>
        <v>29285840</v>
      </c>
    </row>
    <row r="19" spans="4:8" ht="12.75">
      <c r="D19" s="21"/>
      <c r="E19" s="42"/>
      <c r="F19" s="21"/>
      <c r="G19" s="21"/>
      <c r="H19" s="21"/>
    </row>
    <row r="20" spans="2:8" ht="12.75">
      <c r="B20" s="8" t="s">
        <v>13</v>
      </c>
      <c r="D20" s="44">
        <v>7666667</v>
      </c>
      <c r="E20" s="21">
        <f>-D20</f>
        <v>-7666667</v>
      </c>
      <c r="F20" s="21">
        <v>0</v>
      </c>
      <c r="G20" s="21">
        <v>0</v>
      </c>
      <c r="H20" s="21">
        <f>SUM(D20:G20)</f>
        <v>0</v>
      </c>
    </row>
    <row r="21" spans="4:8" ht="12.75">
      <c r="D21" s="44"/>
      <c r="E21" s="21"/>
      <c r="F21" s="21"/>
      <c r="G21" s="21"/>
      <c r="H21" s="21"/>
    </row>
    <row r="22" spans="2:8" ht="12.75">
      <c r="B22" s="8" t="s">
        <v>33</v>
      </c>
      <c r="D22" s="73">
        <v>0</v>
      </c>
      <c r="E22" s="74">
        <v>-73710</v>
      </c>
      <c r="F22" s="74">
        <v>0</v>
      </c>
      <c r="G22" s="74">
        <v>0</v>
      </c>
      <c r="H22" s="75">
        <f>SUM(D22:G22)</f>
        <v>-73710</v>
      </c>
    </row>
    <row r="23" spans="4:8" ht="12.75">
      <c r="D23" s="152"/>
      <c r="E23" s="25"/>
      <c r="F23" s="25"/>
      <c r="G23" s="25"/>
      <c r="H23" s="153"/>
    </row>
    <row r="24" spans="2:8" ht="12.75">
      <c r="B24" s="8" t="s">
        <v>227</v>
      </c>
      <c r="D24" s="182">
        <v>0</v>
      </c>
      <c r="E24" s="43">
        <v>0</v>
      </c>
      <c r="F24" s="25">
        <v>382631</v>
      </c>
      <c r="G24" s="25">
        <v>0</v>
      </c>
      <c r="H24" s="153">
        <f>SUM(D24:G24)</f>
        <v>382631</v>
      </c>
    </row>
    <row r="25" spans="3:8" ht="12.75">
      <c r="C25" s="8" t="s">
        <v>198</v>
      </c>
      <c r="D25" s="182"/>
      <c r="E25" s="43"/>
      <c r="F25" s="25"/>
      <c r="G25" s="25"/>
      <c r="H25" s="153"/>
    </row>
    <row r="26" spans="4:8" ht="12.75">
      <c r="D26" s="182"/>
      <c r="E26" s="24"/>
      <c r="F26" s="24"/>
      <c r="G26" s="24"/>
      <c r="H26" s="194"/>
    </row>
    <row r="27" spans="2:8" ht="12.75">
      <c r="B27" s="8" t="s">
        <v>293</v>
      </c>
      <c r="D27" s="70">
        <v>0</v>
      </c>
      <c r="E27" s="71">
        <v>0</v>
      </c>
      <c r="F27" s="195">
        <v>0</v>
      </c>
      <c r="G27" s="23">
        <f>'Consolidated IS'!G33</f>
        <v>7234017</v>
      </c>
      <c r="H27" s="72">
        <f>SUM(D27:G27)</f>
        <v>7234017</v>
      </c>
    </row>
    <row r="28" spans="2:8" ht="12.75">
      <c r="B28" s="8" t="s">
        <v>294</v>
      </c>
      <c r="D28" s="21">
        <f>SUM(D22:D27)</f>
        <v>0</v>
      </c>
      <c r="E28" s="21">
        <f>SUM(E22:E27)</f>
        <v>-73710</v>
      </c>
      <c r="F28" s="21">
        <f>SUM(F22:F27)</f>
        <v>382631</v>
      </c>
      <c r="G28" s="21">
        <f>SUM(G22:G27)</f>
        <v>7234017</v>
      </c>
      <c r="H28" s="21">
        <f>SUM(H22:H27)</f>
        <v>7542938</v>
      </c>
    </row>
    <row r="29" spans="4:8" ht="12.75">
      <c r="D29" s="22"/>
      <c r="E29" s="43"/>
      <c r="F29" s="22"/>
      <c r="G29" s="21"/>
      <c r="H29" s="21"/>
    </row>
    <row r="30" spans="2:8" ht="12.75">
      <c r="B30" s="8" t="s">
        <v>296</v>
      </c>
      <c r="D30" s="22">
        <v>0</v>
      </c>
      <c r="E30" s="43">
        <v>0</v>
      </c>
      <c r="F30" s="22">
        <v>0</v>
      </c>
      <c r="G30" s="21">
        <f>-1150000</f>
        <v>-1150000</v>
      </c>
      <c r="H30" s="21">
        <f>SUM(D30:G30)</f>
        <v>-1150000</v>
      </c>
    </row>
    <row r="31" spans="4:8" ht="12.75">
      <c r="D31" s="22"/>
      <c r="E31" s="43"/>
      <c r="F31" s="22"/>
      <c r="G31" s="21"/>
      <c r="H31" s="21"/>
    </row>
    <row r="32" spans="2:8" ht="12.75">
      <c r="B32" s="8" t="s">
        <v>297</v>
      </c>
      <c r="D32" s="22">
        <v>0</v>
      </c>
      <c r="E32" s="43">
        <v>0</v>
      </c>
      <c r="F32" s="22">
        <v>0</v>
      </c>
      <c r="G32" s="21">
        <f>-1150000</f>
        <v>-1150000</v>
      </c>
      <c r="H32" s="21">
        <f>SUM(D32:G32)</f>
        <v>-1150000</v>
      </c>
    </row>
    <row r="33" spans="4:8" ht="12.75">
      <c r="D33" s="22"/>
      <c r="E33" s="43"/>
      <c r="F33" s="22"/>
      <c r="G33" s="21"/>
      <c r="H33" s="21"/>
    </row>
    <row r="34" spans="2:8" ht="13.5" thickBot="1">
      <c r="B34" s="3" t="s">
        <v>11</v>
      </c>
      <c r="C34" s="41"/>
      <c r="D34" s="151">
        <f>SUM(D18:D33)-D28</f>
        <v>19166667</v>
      </c>
      <c r="E34" s="151">
        <f>SUM(E18:E33)-E28</f>
        <v>1978308</v>
      </c>
      <c r="F34" s="151">
        <f>SUM(F18:F33)-F28</f>
        <v>134892</v>
      </c>
      <c r="G34" s="151">
        <f>SUM(G18:G33)-G28</f>
        <v>13248911</v>
      </c>
      <c r="H34" s="151">
        <f>SUM(H18:H33)-H28</f>
        <v>34528778</v>
      </c>
    </row>
    <row r="35" ht="12.75">
      <c r="E35" s="40"/>
    </row>
    <row r="36" ht="12.75">
      <c r="E36" s="40"/>
    </row>
    <row r="37" spans="5:6" ht="12.75">
      <c r="E37" s="40"/>
      <c r="F37" s="157"/>
    </row>
    <row r="38" ht="12.75">
      <c r="E38" s="40"/>
    </row>
    <row r="39" spans="2:5" ht="12.75">
      <c r="B39" s="69" t="s">
        <v>292</v>
      </c>
      <c r="C39" s="41"/>
      <c r="E39" s="40"/>
    </row>
    <row r="40" ht="12.75">
      <c r="E40" s="40"/>
    </row>
    <row r="41" spans="2:8" ht="12.75">
      <c r="B41" s="8" t="s">
        <v>200</v>
      </c>
      <c r="D41" s="44">
        <v>7849200</v>
      </c>
      <c r="E41" s="21">
        <v>0</v>
      </c>
      <c r="F41" s="21">
        <v>0</v>
      </c>
      <c r="G41" s="21">
        <f>4597690-484500</f>
        <v>4113190</v>
      </c>
      <c r="H41" s="21">
        <f>SUM(D41:G41)</f>
        <v>11962390</v>
      </c>
    </row>
    <row r="42" spans="4:8" ht="12.75">
      <c r="D42" s="44"/>
      <c r="E42" s="21"/>
      <c r="F42" s="21"/>
      <c r="G42" s="21"/>
      <c r="H42" s="21"/>
    </row>
    <row r="43" spans="2:8" ht="12.75">
      <c r="B43" s="8" t="s">
        <v>257</v>
      </c>
      <c r="D43" s="44">
        <v>3650800</v>
      </c>
      <c r="E43" s="21">
        <v>10952400</v>
      </c>
      <c r="F43" s="21">
        <v>0</v>
      </c>
      <c r="G43" s="21">
        <v>0</v>
      </c>
      <c r="H43" s="21">
        <f>SUM(D43:G43)</f>
        <v>14603200</v>
      </c>
    </row>
    <row r="44" spans="4:8" ht="12.75">
      <c r="D44" s="44"/>
      <c r="E44" s="21"/>
      <c r="F44" s="21"/>
      <c r="G44" s="21"/>
      <c r="H44" s="21"/>
    </row>
    <row r="45" spans="2:8" ht="12.75">
      <c r="B45" s="8" t="s">
        <v>34</v>
      </c>
      <c r="D45" s="73">
        <v>0</v>
      </c>
      <c r="E45" s="74">
        <v>-1233715</v>
      </c>
      <c r="F45" s="74">
        <v>0</v>
      </c>
      <c r="G45" s="74">
        <v>0</v>
      </c>
      <c r="H45" s="75">
        <f>SUM(D45:G45)</f>
        <v>-1233715</v>
      </c>
    </row>
    <row r="46" spans="4:8" ht="12.75">
      <c r="D46" s="152"/>
      <c r="E46" s="25"/>
      <c r="F46" s="25"/>
      <c r="G46" s="25"/>
      <c r="H46" s="153"/>
    </row>
    <row r="47" spans="2:8" ht="12.75">
      <c r="B47" s="8" t="s">
        <v>227</v>
      </c>
      <c r="D47" s="152"/>
      <c r="E47" s="25"/>
      <c r="F47" s="25"/>
      <c r="G47" s="25"/>
      <c r="H47" s="153"/>
    </row>
    <row r="48" spans="3:8" ht="12.75">
      <c r="C48" s="8" t="s">
        <v>198</v>
      </c>
      <c r="D48" s="152">
        <v>0</v>
      </c>
      <c r="E48" s="25">
        <v>0</v>
      </c>
      <c r="F48" s="25">
        <v>-247739</v>
      </c>
      <c r="G48" s="25">
        <v>0</v>
      </c>
      <c r="H48" s="153">
        <f>SUM(D48:G48)</f>
        <v>-247739</v>
      </c>
    </row>
    <row r="49" spans="4:8" ht="12.75">
      <c r="D49" s="152"/>
      <c r="E49" s="25"/>
      <c r="F49" s="25"/>
      <c r="G49" s="25"/>
      <c r="H49" s="153"/>
    </row>
    <row r="50" spans="2:8" ht="12.75">
      <c r="B50" s="8" t="s">
        <v>293</v>
      </c>
      <c r="D50" s="76">
        <v>0</v>
      </c>
      <c r="E50" s="23">
        <v>0</v>
      </c>
      <c r="F50" s="23">
        <v>0</v>
      </c>
      <c r="G50" s="23">
        <f>'Consolidated IS'!H33</f>
        <v>5351704</v>
      </c>
      <c r="H50" s="72">
        <f>SUM(D50:G50)</f>
        <v>5351704</v>
      </c>
    </row>
    <row r="51" spans="2:8" ht="12.75">
      <c r="B51" s="8" t="s">
        <v>294</v>
      </c>
      <c r="D51" s="21">
        <f>SUM(D45:D50)</f>
        <v>0</v>
      </c>
      <c r="E51" s="21">
        <f>SUM(E45:E50)</f>
        <v>-1233715</v>
      </c>
      <c r="F51" s="21">
        <f>SUM(F45:F50)</f>
        <v>-247739</v>
      </c>
      <c r="G51" s="21">
        <f>SUM(G45:G50)</f>
        <v>5351704</v>
      </c>
      <c r="H51" s="21">
        <f>SUM(H45:H50)</f>
        <v>3870250</v>
      </c>
    </row>
    <row r="52" spans="4:8" ht="12.75">
      <c r="D52" s="44"/>
      <c r="E52" s="21"/>
      <c r="F52" s="21"/>
      <c r="G52" s="21"/>
      <c r="H52" s="21"/>
    </row>
    <row r="53" spans="2:8" ht="12.75">
      <c r="B53" s="8" t="s">
        <v>295</v>
      </c>
      <c r="D53" s="44">
        <v>0</v>
      </c>
      <c r="E53" s="21">
        <v>0</v>
      </c>
      <c r="F53" s="21"/>
      <c r="G53" s="21">
        <v>-1150000</v>
      </c>
      <c r="H53" s="21">
        <f>SUM(D53:G53)</f>
        <v>-1150000</v>
      </c>
    </row>
    <row r="54" spans="4:8" ht="12.75">
      <c r="D54" s="44"/>
      <c r="E54" s="21"/>
      <c r="F54" s="21"/>
      <c r="G54" s="21"/>
      <c r="H54" s="21"/>
    </row>
    <row r="55" spans="2:8" ht="13.5" thickBot="1">
      <c r="B55" s="3" t="s">
        <v>12</v>
      </c>
      <c r="C55" s="41"/>
      <c r="D55" s="62">
        <f>SUM(D41:D54)-D51</f>
        <v>11500000</v>
      </c>
      <c r="E55" s="62">
        <f>SUM(E41:E54)-E51</f>
        <v>9718685</v>
      </c>
      <c r="F55" s="62">
        <f>SUM(F41:F54)-F51</f>
        <v>-247739</v>
      </c>
      <c r="G55" s="62">
        <f>SUM(G41:G54)-G51</f>
        <v>8314894</v>
      </c>
      <c r="H55" s="62">
        <f>SUM(H41:H54)-H51</f>
        <v>29285840</v>
      </c>
    </row>
    <row r="56" spans="4:6" ht="12.75">
      <c r="D56" s="45"/>
      <c r="F56" s="46"/>
    </row>
    <row r="57" spans="2:8" ht="12.75">
      <c r="B57" s="8" t="s">
        <v>298</v>
      </c>
      <c r="C57" s="224" t="s">
        <v>300</v>
      </c>
      <c r="D57" s="224"/>
      <c r="E57" s="224"/>
      <c r="F57" s="224"/>
      <c r="G57" s="224"/>
      <c r="H57" s="224"/>
    </row>
    <row r="58" spans="2:8" ht="12.75">
      <c r="B58" s="8" t="s">
        <v>299</v>
      </c>
      <c r="C58" s="224" t="s">
        <v>301</v>
      </c>
      <c r="D58" s="224"/>
      <c r="E58" s="224"/>
      <c r="F58" s="224"/>
      <c r="G58" s="224"/>
      <c r="H58" s="224"/>
    </row>
  </sheetData>
  <mergeCells count="9">
    <mergeCell ref="C58:H58"/>
    <mergeCell ref="B1:H1"/>
    <mergeCell ref="B3:H3"/>
    <mergeCell ref="B2:H2"/>
    <mergeCell ref="C57:H57"/>
    <mergeCell ref="E11:F11"/>
    <mergeCell ref="B8:H8"/>
    <mergeCell ref="B6:H6"/>
    <mergeCell ref="B7:H7"/>
  </mergeCells>
  <printOptions horizontalCentered="1"/>
  <pageMargins left="0.75" right="0.5" top="1" bottom="0.5" header="0.5" footer="0.5"/>
  <pageSetup fitToHeight="1" fitToWidth="1"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72"/>
  <sheetViews>
    <sheetView zoomScaleSheetLayoutView="75" workbookViewId="0" topLeftCell="A31">
      <selection activeCell="C52" sqref="C52"/>
    </sheetView>
  </sheetViews>
  <sheetFormatPr defaultColWidth="9.140625" defaultRowHeight="12.75"/>
  <cols>
    <col min="1" max="1" width="1.7109375" style="8" customWidth="1"/>
    <col min="2" max="2" width="2.7109375" style="8" customWidth="1"/>
    <col min="3" max="3" width="48.7109375" style="8" customWidth="1"/>
    <col min="4" max="5" width="17.7109375" style="8" customWidth="1"/>
    <col min="6" max="16384" width="9.140625" style="8" customWidth="1"/>
  </cols>
  <sheetData>
    <row r="1" spans="2:5" ht="15.75">
      <c r="B1" s="216" t="s">
        <v>207</v>
      </c>
      <c r="C1" s="216"/>
      <c r="D1" s="216"/>
      <c r="E1" s="216"/>
    </row>
    <row r="2" spans="2:5" ht="12.75">
      <c r="B2" s="220" t="s">
        <v>206</v>
      </c>
      <c r="C2" s="220"/>
      <c r="D2" s="220"/>
      <c r="E2" s="220"/>
    </row>
    <row r="3" spans="2:5" ht="12.75">
      <c r="B3" s="217" t="s">
        <v>62</v>
      </c>
      <c r="C3" s="217"/>
      <c r="D3" s="217"/>
      <c r="E3" s="217"/>
    </row>
    <row r="4" spans="2:5" ht="12.75">
      <c r="B4" s="220"/>
      <c r="C4" s="220"/>
      <c r="D4" s="220"/>
      <c r="E4" s="220"/>
    </row>
    <row r="5" spans="2:5" ht="12.75">
      <c r="B5" s="220" t="s">
        <v>82</v>
      </c>
      <c r="C5" s="220"/>
      <c r="D5" s="220"/>
      <c r="E5" s="220"/>
    </row>
    <row r="6" spans="1:7" ht="12.75">
      <c r="A6" s="7"/>
      <c r="B6" s="220" t="s">
        <v>276</v>
      </c>
      <c r="C6" s="220"/>
      <c r="D6" s="220"/>
      <c r="E6" s="220"/>
      <c r="F6" s="7"/>
      <c r="G6" s="7"/>
    </row>
    <row r="7" spans="2:5" ht="12.75">
      <c r="B7" s="219" t="s">
        <v>63</v>
      </c>
      <c r="C7" s="219"/>
      <c r="D7" s="219"/>
      <c r="E7" s="219"/>
    </row>
    <row r="8" spans="2:5" ht="12.75">
      <c r="B8" s="12"/>
      <c r="C8" s="12"/>
      <c r="D8" s="12"/>
      <c r="E8" s="12"/>
    </row>
    <row r="9" spans="2:5" ht="12.75">
      <c r="B9" s="6"/>
      <c r="C9" s="6"/>
      <c r="D9" s="6" t="s">
        <v>64</v>
      </c>
      <c r="E9" s="6" t="s">
        <v>65</v>
      </c>
    </row>
    <row r="10" spans="4:5" ht="12.75">
      <c r="D10" s="6" t="s">
        <v>66</v>
      </c>
      <c r="E10" s="6" t="s">
        <v>67</v>
      </c>
    </row>
    <row r="11" spans="4:5" ht="12.75">
      <c r="D11" s="6" t="s">
        <v>70</v>
      </c>
      <c r="E11" s="6" t="s">
        <v>71</v>
      </c>
    </row>
    <row r="12" spans="4:5" ht="12.75">
      <c r="D12" s="63">
        <f>'Consolidated IS'!G14</f>
        <v>39082</v>
      </c>
      <c r="E12" s="63">
        <f>'Consolidated IS'!H14</f>
        <v>38717</v>
      </c>
    </row>
    <row r="13" spans="4:5" ht="12.75">
      <c r="D13" s="64" t="s">
        <v>72</v>
      </c>
      <c r="E13" s="16" t="s">
        <v>72</v>
      </c>
    </row>
    <row r="14" spans="2:5" ht="12.75">
      <c r="B14" s="41" t="s">
        <v>192</v>
      </c>
      <c r="C14" s="41"/>
      <c r="D14" s="25"/>
      <c r="E14" s="25"/>
    </row>
    <row r="15" spans="3:5" ht="12.75">
      <c r="C15" s="65" t="s">
        <v>154</v>
      </c>
      <c r="D15" s="44">
        <f>'Consolidated IS'!G29</f>
        <v>7844242</v>
      </c>
      <c r="E15" s="44">
        <f>'Consolidated IS'!H29</f>
        <v>6180505</v>
      </c>
    </row>
    <row r="16" spans="4:5" ht="12.75">
      <c r="D16" s="25"/>
      <c r="E16" s="25"/>
    </row>
    <row r="17" spans="3:5" ht="12.75">
      <c r="C17" s="5" t="s">
        <v>203</v>
      </c>
      <c r="D17" s="25"/>
      <c r="E17" s="25"/>
    </row>
    <row r="18" spans="3:5" ht="12.75">
      <c r="C18" s="8" t="s">
        <v>83</v>
      </c>
      <c r="D18" s="159">
        <v>2779642</v>
      </c>
      <c r="E18" s="25">
        <v>1926675</v>
      </c>
    </row>
    <row r="19" spans="3:5" ht="12.75">
      <c r="C19" s="8" t="s">
        <v>226</v>
      </c>
      <c r="D19" s="159"/>
      <c r="E19" s="25"/>
    </row>
    <row r="20" spans="3:5" ht="12.75">
      <c r="C20" s="8" t="s">
        <v>195</v>
      </c>
      <c r="D20" s="159">
        <v>691626</v>
      </c>
      <c r="E20" s="25">
        <v>315451</v>
      </c>
    </row>
    <row r="21" spans="3:5" ht="12.75">
      <c r="C21" s="8" t="s">
        <v>268</v>
      </c>
      <c r="D21" s="159">
        <v>-9602</v>
      </c>
      <c r="E21" s="25">
        <v>-19</v>
      </c>
    </row>
    <row r="22" spans="3:5" ht="12.75">
      <c r="C22" s="8" t="s">
        <v>22</v>
      </c>
      <c r="D22" s="159">
        <v>208</v>
      </c>
      <c r="E22" s="25">
        <v>0</v>
      </c>
    </row>
    <row r="23" spans="3:5" ht="12.75">
      <c r="C23" s="8" t="s">
        <v>23</v>
      </c>
      <c r="D23" s="159">
        <v>357427</v>
      </c>
      <c r="E23" s="25">
        <v>0</v>
      </c>
    </row>
    <row r="24" spans="3:5" ht="12.75">
      <c r="C24" s="8" t="s">
        <v>84</v>
      </c>
      <c r="D24" s="163">
        <v>-156879</v>
      </c>
      <c r="E24" s="23">
        <v>-183831</v>
      </c>
    </row>
    <row r="25" spans="2:5" ht="12.75">
      <c r="B25" s="8" t="s">
        <v>85</v>
      </c>
      <c r="D25" s="159">
        <f>SUM(D15:D24)</f>
        <v>11506664</v>
      </c>
      <c r="E25" s="68">
        <f>SUM(E15:E24)</f>
        <v>8238781</v>
      </c>
    </row>
    <row r="26" spans="4:5" ht="12.75">
      <c r="D26" s="25"/>
      <c r="E26" s="25"/>
    </row>
    <row r="27" spans="2:5" ht="12.75">
      <c r="B27" s="8" t="s">
        <v>86</v>
      </c>
      <c r="D27" s="25"/>
      <c r="E27" s="25"/>
    </row>
    <row r="28" spans="3:5" ht="12.75">
      <c r="C28" s="8" t="s">
        <v>24</v>
      </c>
      <c r="D28" s="25">
        <v>1051277</v>
      </c>
      <c r="E28" s="25">
        <v>-1751929</v>
      </c>
    </row>
    <row r="29" spans="3:5" ht="12.75">
      <c r="C29" s="8" t="s">
        <v>25</v>
      </c>
      <c r="D29" s="25">
        <v>-2029878</v>
      </c>
      <c r="E29" s="25">
        <v>-650000</v>
      </c>
    </row>
    <row r="30" spans="3:5" ht="12.75">
      <c r="C30" s="8" t="s">
        <v>26</v>
      </c>
      <c r="D30" s="163">
        <v>1673991</v>
      </c>
      <c r="E30" s="23">
        <v>-3982522</v>
      </c>
    </row>
    <row r="31" spans="2:5" ht="12.75">
      <c r="B31" s="8" t="s">
        <v>191</v>
      </c>
      <c r="D31" s="68">
        <f>SUM(D25:D30)</f>
        <v>12202054</v>
      </c>
      <c r="E31" s="68">
        <f>SUM(E25:E30)</f>
        <v>1854330</v>
      </c>
    </row>
    <row r="32" spans="3:5" ht="12.75">
      <c r="C32" s="8" t="s">
        <v>87</v>
      </c>
      <c r="D32" s="159">
        <v>-626340</v>
      </c>
      <c r="E32" s="25">
        <v>-1022305</v>
      </c>
    </row>
    <row r="33" spans="3:5" ht="12.75">
      <c r="C33" s="8" t="s">
        <v>88</v>
      </c>
      <c r="D33" s="159">
        <v>-691626</v>
      </c>
      <c r="E33" s="25">
        <v>-315451</v>
      </c>
    </row>
    <row r="34" spans="3:5" ht="12.75">
      <c r="C34" s="8" t="s">
        <v>204</v>
      </c>
      <c r="D34" s="159">
        <v>156879</v>
      </c>
      <c r="E34" s="25">
        <v>183831</v>
      </c>
    </row>
    <row r="35" spans="2:5" ht="12.75">
      <c r="B35" s="8" t="s">
        <v>190</v>
      </c>
      <c r="D35" s="181">
        <f>SUM(D31:D34)</f>
        <v>11040967</v>
      </c>
      <c r="E35" s="78">
        <f>SUM(E31:E34)</f>
        <v>700405</v>
      </c>
    </row>
    <row r="36" spans="4:5" ht="12.75">
      <c r="D36" s="66"/>
      <c r="E36" s="66"/>
    </row>
    <row r="37" spans="2:5" ht="12.75">
      <c r="B37" s="41" t="s">
        <v>193</v>
      </c>
      <c r="D37" s="25"/>
      <c r="E37" s="25"/>
    </row>
    <row r="38" spans="3:5" ht="12.75">
      <c r="C38" s="8" t="s">
        <v>89</v>
      </c>
      <c r="D38" s="77">
        <v>-5631911</v>
      </c>
      <c r="E38" s="77">
        <v>-5330031</v>
      </c>
    </row>
    <row r="39" spans="3:5" ht="12.75">
      <c r="C39" s="8" t="s">
        <v>27</v>
      </c>
      <c r="D39" s="58">
        <v>0</v>
      </c>
      <c r="E39" s="153">
        <v>-1680577</v>
      </c>
    </row>
    <row r="40" spans="3:5" ht="12.75">
      <c r="C40" s="8" t="s">
        <v>269</v>
      </c>
      <c r="D40" s="58">
        <v>42080</v>
      </c>
      <c r="E40" s="153">
        <v>456</v>
      </c>
    </row>
    <row r="41" spans="3:5" ht="12.75">
      <c r="C41" s="8" t="s">
        <v>261</v>
      </c>
      <c r="D41" s="154">
        <v>0</v>
      </c>
      <c r="E41" s="72">
        <v>-1467611</v>
      </c>
    </row>
    <row r="42" spans="2:5" ht="12.75">
      <c r="B42" s="8" t="s">
        <v>201</v>
      </c>
      <c r="D42" s="25">
        <f>SUM(D38:D41)</f>
        <v>-5589831</v>
      </c>
      <c r="E42" s="68">
        <f>SUM(E38:E41)</f>
        <v>-8477763</v>
      </c>
    </row>
    <row r="43" spans="4:5" ht="12.75">
      <c r="D43" s="25"/>
      <c r="E43" s="25"/>
    </row>
    <row r="44" spans="2:5" ht="12.75">
      <c r="B44" s="41" t="s">
        <v>194</v>
      </c>
      <c r="D44" s="66"/>
      <c r="E44" s="66"/>
    </row>
    <row r="45" spans="3:5" ht="12.75">
      <c r="C45" s="8" t="s">
        <v>32</v>
      </c>
      <c r="D45" s="77">
        <v>2496000</v>
      </c>
      <c r="E45" s="77">
        <v>1323406</v>
      </c>
    </row>
    <row r="46" spans="3:5" ht="12.75">
      <c r="C46" s="8" t="s">
        <v>31</v>
      </c>
      <c r="D46" s="58">
        <v>-645945</v>
      </c>
      <c r="E46" s="58">
        <v>-420403</v>
      </c>
    </row>
    <row r="47" spans="3:5" ht="12.75">
      <c r="C47" s="8" t="s">
        <v>29</v>
      </c>
      <c r="D47" s="58">
        <v>0</v>
      </c>
      <c r="E47" s="58">
        <v>1098109</v>
      </c>
    </row>
    <row r="48" spans="3:5" ht="12.75">
      <c r="C48" s="8" t="s">
        <v>30</v>
      </c>
      <c r="D48" s="58">
        <v>-3060510</v>
      </c>
      <c r="E48" s="58">
        <v>-1776507</v>
      </c>
    </row>
    <row r="49" spans="3:5" ht="12.75">
      <c r="C49" s="8" t="s">
        <v>28</v>
      </c>
      <c r="D49" s="58">
        <v>1163000</v>
      </c>
      <c r="E49" s="58">
        <v>216000</v>
      </c>
    </row>
    <row r="50" spans="3:5" ht="12.75">
      <c r="C50" s="8" t="s">
        <v>205</v>
      </c>
      <c r="D50" s="58">
        <v>0</v>
      </c>
      <c r="E50" s="58">
        <v>14603200</v>
      </c>
    </row>
    <row r="51" spans="3:5" ht="12.75">
      <c r="C51" s="8" t="s">
        <v>290</v>
      </c>
      <c r="D51" s="58">
        <v>-73710</v>
      </c>
      <c r="E51" s="58">
        <v>-1233715</v>
      </c>
    </row>
    <row r="52" spans="3:5" ht="12.75">
      <c r="C52" s="155" t="s">
        <v>110</v>
      </c>
      <c r="D52" s="72">
        <v>-1150000</v>
      </c>
      <c r="E52" s="154">
        <v>-1150000</v>
      </c>
    </row>
    <row r="53" spans="2:5" ht="12.75">
      <c r="B53" s="8" t="s">
        <v>202</v>
      </c>
      <c r="D53" s="74">
        <f>SUM(D45:D52)</f>
        <v>-1271165</v>
      </c>
      <c r="E53" s="78">
        <f>SUM(E45:E52)</f>
        <v>12660090</v>
      </c>
    </row>
    <row r="54" spans="4:5" ht="12.75">
      <c r="D54" s="68"/>
      <c r="E54" s="68"/>
    </row>
    <row r="55" spans="2:5" ht="12.75">
      <c r="B55" s="3" t="s">
        <v>228</v>
      </c>
      <c r="D55" s="25">
        <v>-49591</v>
      </c>
      <c r="E55" s="68">
        <v>-130134</v>
      </c>
    </row>
    <row r="56" spans="4:5" ht="12.75">
      <c r="D56" s="23"/>
      <c r="E56" s="23"/>
    </row>
    <row r="57" spans="2:5" ht="12.75">
      <c r="B57" s="3" t="s">
        <v>216</v>
      </c>
      <c r="C57" s="3"/>
      <c r="D57" s="25">
        <f>D35+D42+D53+D55</f>
        <v>4130380</v>
      </c>
      <c r="E57" s="25">
        <f>E35+E42+E53+E55</f>
        <v>4752598</v>
      </c>
    </row>
    <row r="58" spans="2:5" ht="12.75">
      <c r="B58" s="3"/>
      <c r="C58" s="3"/>
      <c r="D58" s="25"/>
      <c r="E58" s="25"/>
    </row>
    <row r="59" spans="2:5" ht="12.75">
      <c r="B59" s="3" t="s">
        <v>90</v>
      </c>
      <c r="C59" s="3"/>
      <c r="D59" s="25">
        <v>6133203</v>
      </c>
      <c r="E59" s="25">
        <v>1380605</v>
      </c>
    </row>
    <row r="60" spans="2:5" ht="12.75">
      <c r="B60" s="3"/>
      <c r="C60" s="3"/>
      <c r="D60" s="25"/>
      <c r="E60" s="25"/>
    </row>
    <row r="61" spans="2:5" ht="13.5" thickBot="1">
      <c r="B61" s="3" t="s">
        <v>91</v>
      </c>
      <c r="C61" s="3"/>
      <c r="D61" s="79">
        <f>SUM(D57:D60)</f>
        <v>10263583</v>
      </c>
      <c r="E61" s="156">
        <f>SUM(E57:E59)</f>
        <v>6133203</v>
      </c>
    </row>
    <row r="62" spans="2:5" ht="13.5" thickTop="1">
      <c r="B62" s="41"/>
      <c r="D62" s="66"/>
      <c r="E62" s="66"/>
    </row>
    <row r="63" spans="2:5" ht="12.75">
      <c r="B63" s="84" t="s">
        <v>92</v>
      </c>
      <c r="D63" s="66"/>
      <c r="E63" s="66"/>
    </row>
    <row r="64" spans="2:5" ht="12.75">
      <c r="B64" s="8" t="s">
        <v>78</v>
      </c>
      <c r="D64" s="68">
        <f>'Balance Sheet'!C26</f>
        <v>10269637</v>
      </c>
      <c r="E64" s="68">
        <f>'Balance Sheet'!D26</f>
        <v>6158203</v>
      </c>
    </row>
    <row r="65" spans="2:5" ht="12.75">
      <c r="B65" s="8" t="s">
        <v>270</v>
      </c>
      <c r="D65" s="23">
        <v>-6054</v>
      </c>
      <c r="E65" s="83">
        <f>-E64+E61</f>
        <v>-25000</v>
      </c>
    </row>
    <row r="66" spans="4:5" ht="13.5" thickBot="1">
      <c r="D66" s="79">
        <f>SUM(D64:D65)</f>
        <v>10263583</v>
      </c>
      <c r="E66" s="79">
        <f>SUM(E64:E65)</f>
        <v>6133203</v>
      </c>
    </row>
    <row r="67" spans="2:5" s="37" customFormat="1" ht="13.5" thickTop="1">
      <c r="B67" s="225"/>
      <c r="C67" s="226"/>
      <c r="D67" s="226"/>
      <c r="E67" s="226"/>
    </row>
    <row r="68" spans="2:5" ht="25.5" customHeight="1">
      <c r="B68" s="37"/>
      <c r="C68" s="37"/>
      <c r="D68" s="66"/>
      <c r="E68" s="66"/>
    </row>
    <row r="69" spans="4:5" ht="12.75">
      <c r="D69" s="25"/>
      <c r="E69" s="25"/>
    </row>
    <row r="70" ht="12.75">
      <c r="D70" s="38"/>
    </row>
    <row r="72" ht="12.75">
      <c r="D72" s="67"/>
    </row>
  </sheetData>
  <mergeCells count="8">
    <mergeCell ref="B5:E5"/>
    <mergeCell ref="B7:E7"/>
    <mergeCell ref="B67:E67"/>
    <mergeCell ref="B1:E1"/>
    <mergeCell ref="B3:E3"/>
    <mergeCell ref="B4:E4"/>
    <mergeCell ref="B6:E6"/>
    <mergeCell ref="B2:E2"/>
  </mergeCells>
  <printOptions horizontalCentered="1"/>
  <pageMargins left="0.75" right="0.5" top="1" bottom="0.5" header="0.5" footer="0.5"/>
  <pageSetup fitToHeight="1" fitToWidth="1" horizontalDpi="300" verticalDpi="300" orientation="portrait" paperSize="9" scale="81" r:id="rId1"/>
</worksheet>
</file>

<file path=xl/worksheets/sheet6.xml><?xml version="1.0" encoding="utf-8"?>
<worksheet xmlns="http://schemas.openxmlformats.org/spreadsheetml/2006/main" xmlns:r="http://schemas.openxmlformats.org/officeDocument/2006/relationships">
  <dimension ref="A1:K134"/>
  <sheetViews>
    <sheetView zoomScaleSheetLayoutView="75" workbookViewId="0" topLeftCell="A107">
      <selection activeCell="B133" sqref="B133:J133"/>
    </sheetView>
  </sheetViews>
  <sheetFormatPr defaultColWidth="9.140625" defaultRowHeight="12.75" customHeight="1"/>
  <cols>
    <col min="1" max="1" width="4.7109375" style="12" customWidth="1"/>
    <col min="2" max="2" width="5.7109375" style="8" customWidth="1"/>
    <col min="3" max="4" width="8.7109375" style="8" customWidth="1"/>
    <col min="5" max="5" width="15.7109375" style="8" customWidth="1"/>
    <col min="6" max="6" width="9.140625" style="8" customWidth="1"/>
    <col min="7" max="10" width="12.7109375" style="8" customWidth="1"/>
    <col min="11" max="11" width="1.7109375" style="8" customWidth="1"/>
    <col min="12" max="16384" width="9.140625" style="8" customWidth="1"/>
  </cols>
  <sheetData>
    <row r="1" spans="1:10" ht="15.75">
      <c r="A1" s="213" t="s">
        <v>207</v>
      </c>
      <c r="B1" s="213"/>
      <c r="C1" s="213"/>
      <c r="D1" s="213"/>
      <c r="E1" s="213"/>
      <c r="F1" s="213"/>
      <c r="G1" s="213"/>
      <c r="H1" s="213"/>
      <c r="I1" s="213"/>
      <c r="J1" s="213"/>
    </row>
    <row r="2" spans="1:10" ht="12.75" customHeight="1">
      <c r="A2" s="211" t="s">
        <v>206</v>
      </c>
      <c r="B2" s="211"/>
      <c r="C2" s="211"/>
      <c r="D2" s="211"/>
      <c r="E2" s="211"/>
      <c r="F2" s="211"/>
      <c r="G2" s="211"/>
      <c r="H2" s="211"/>
      <c r="I2" s="211"/>
      <c r="J2" s="211"/>
    </row>
    <row r="3" spans="1:10" ht="12.75" customHeight="1">
      <c r="A3" s="212" t="s">
        <v>62</v>
      </c>
      <c r="B3" s="212"/>
      <c r="C3" s="212"/>
      <c r="D3" s="212"/>
      <c r="E3" s="212"/>
      <c r="F3" s="212"/>
      <c r="G3" s="212"/>
      <c r="H3" s="212"/>
      <c r="I3" s="212"/>
      <c r="J3" s="212"/>
    </row>
    <row r="4" spans="1:10" ht="12.75" customHeight="1">
      <c r="A4" s="85"/>
      <c r="B4" s="85"/>
      <c r="C4" s="85"/>
      <c r="D4" s="85"/>
      <c r="E4" s="85"/>
      <c r="F4" s="85"/>
      <c r="G4" s="85"/>
      <c r="H4" s="85"/>
      <c r="I4" s="85"/>
      <c r="J4" s="85"/>
    </row>
    <row r="5" spans="1:10" s="3" customFormat="1" ht="12.75" customHeight="1">
      <c r="A5" s="211" t="s">
        <v>272</v>
      </c>
      <c r="B5" s="211"/>
      <c r="C5" s="211"/>
      <c r="D5" s="211"/>
      <c r="E5" s="211"/>
      <c r="F5" s="211"/>
      <c r="G5" s="211"/>
      <c r="H5" s="211"/>
      <c r="I5" s="211"/>
      <c r="J5" s="211"/>
    </row>
    <row r="6" spans="1:10" s="3" customFormat="1" ht="12.75" customHeight="1">
      <c r="A6" s="2"/>
      <c r="B6" s="2"/>
      <c r="C6" s="2"/>
      <c r="D6" s="2"/>
      <c r="E6" s="2"/>
      <c r="F6" s="2"/>
      <c r="G6" s="2"/>
      <c r="H6" s="2"/>
      <c r="I6" s="2"/>
      <c r="J6" s="2"/>
    </row>
    <row r="7" spans="1:10" ht="12.75" customHeight="1">
      <c r="A7" s="120" t="s">
        <v>97</v>
      </c>
      <c r="B7" s="86" t="s">
        <v>98</v>
      </c>
      <c r="C7" s="87"/>
      <c r="D7" s="87"/>
      <c r="E7" s="87"/>
      <c r="F7" s="87"/>
      <c r="G7" s="87"/>
      <c r="H7" s="87"/>
      <c r="I7" s="87"/>
      <c r="J7" s="87"/>
    </row>
    <row r="8" spans="1:10" ht="12.75" customHeight="1">
      <c r="A8" s="100"/>
      <c r="B8" s="87"/>
      <c r="C8" s="87"/>
      <c r="D8" s="87"/>
      <c r="E8" s="87"/>
      <c r="F8" s="87"/>
      <c r="G8" s="87"/>
      <c r="H8" s="87"/>
      <c r="I8" s="87"/>
      <c r="J8" s="87"/>
    </row>
    <row r="9" spans="1:10" ht="12.75" customHeight="1">
      <c r="A9" s="120" t="s">
        <v>99</v>
      </c>
      <c r="B9" s="86" t="s">
        <v>47</v>
      </c>
      <c r="C9" s="87"/>
      <c r="D9" s="87"/>
      <c r="E9" s="87"/>
      <c r="F9" s="87"/>
      <c r="G9" s="87"/>
      <c r="H9" s="87"/>
      <c r="I9" s="87"/>
      <c r="J9" s="87"/>
    </row>
    <row r="10" spans="1:10" ht="12.75" customHeight="1">
      <c r="A10" s="100"/>
      <c r="B10" s="227" t="s">
        <v>265</v>
      </c>
      <c r="C10" s="227"/>
      <c r="D10" s="227"/>
      <c r="E10" s="227"/>
      <c r="F10" s="227"/>
      <c r="G10" s="227"/>
      <c r="H10" s="227"/>
      <c r="I10" s="227"/>
      <c r="J10" s="227"/>
    </row>
    <row r="11" spans="1:10" ht="12.75" customHeight="1">
      <c r="A11" s="100"/>
      <c r="B11" s="228"/>
      <c r="C11" s="228"/>
      <c r="D11" s="228"/>
      <c r="E11" s="228"/>
      <c r="F11" s="228"/>
      <c r="G11" s="228"/>
      <c r="H11" s="228"/>
      <c r="I11" s="228"/>
      <c r="J11" s="228"/>
    </row>
    <row r="12" spans="1:10" ht="26.25" customHeight="1">
      <c r="A12" s="100"/>
      <c r="B12" s="228"/>
      <c r="C12" s="228"/>
      <c r="D12" s="228"/>
      <c r="E12" s="228"/>
      <c r="F12" s="228"/>
      <c r="G12" s="228"/>
      <c r="H12" s="228"/>
      <c r="I12" s="228"/>
      <c r="J12" s="228"/>
    </row>
    <row r="13" spans="1:10" ht="12.75" customHeight="1">
      <c r="A13" s="100"/>
      <c r="B13" s="227" t="s">
        <v>277</v>
      </c>
      <c r="C13" s="227"/>
      <c r="D13" s="227"/>
      <c r="E13" s="227"/>
      <c r="F13" s="227"/>
      <c r="G13" s="227"/>
      <c r="H13" s="227"/>
      <c r="I13" s="227"/>
      <c r="J13" s="227"/>
    </row>
    <row r="14" spans="1:10" ht="12.75" customHeight="1">
      <c r="A14" s="100"/>
      <c r="B14" s="227"/>
      <c r="C14" s="227"/>
      <c r="D14" s="227"/>
      <c r="E14" s="227"/>
      <c r="F14" s="227"/>
      <c r="G14" s="227"/>
      <c r="H14" s="227"/>
      <c r="I14" s="227"/>
      <c r="J14" s="227"/>
    </row>
    <row r="15" spans="1:10" ht="12.75" customHeight="1">
      <c r="A15" s="100"/>
      <c r="B15" s="229"/>
      <c r="C15" s="229"/>
      <c r="D15" s="229"/>
      <c r="E15" s="229"/>
      <c r="F15" s="229"/>
      <c r="G15" s="229"/>
      <c r="H15" s="229"/>
      <c r="I15" s="229"/>
      <c r="J15" s="229"/>
    </row>
    <row r="16" spans="1:10" ht="12.75" customHeight="1">
      <c r="A16" s="100"/>
      <c r="B16" s="229"/>
      <c r="C16" s="229"/>
      <c r="D16" s="229"/>
      <c r="E16" s="229"/>
      <c r="F16" s="229"/>
      <c r="G16" s="229"/>
      <c r="H16" s="229"/>
      <c r="I16" s="229"/>
      <c r="J16" s="229"/>
    </row>
    <row r="17" spans="1:10" ht="12.75" customHeight="1">
      <c r="A17" s="100"/>
      <c r="B17" s="88"/>
      <c r="C17" s="88"/>
      <c r="D17" s="88"/>
      <c r="E17" s="88"/>
      <c r="F17" s="88"/>
      <c r="G17" s="88"/>
      <c r="H17" s="88"/>
      <c r="I17" s="88"/>
      <c r="J17" s="88"/>
    </row>
    <row r="18" spans="1:10" ht="12.75" customHeight="1">
      <c r="A18" s="100"/>
      <c r="B18" s="227" t="s">
        <v>48</v>
      </c>
      <c r="C18" s="227"/>
      <c r="D18" s="227"/>
      <c r="E18" s="227"/>
      <c r="F18" s="227"/>
      <c r="G18" s="227"/>
      <c r="H18" s="227"/>
      <c r="I18" s="227"/>
      <c r="J18" s="227"/>
    </row>
    <row r="19" spans="1:10" ht="12.75" customHeight="1">
      <c r="A19" s="100"/>
      <c r="B19" s="227"/>
      <c r="C19" s="227"/>
      <c r="D19" s="227"/>
      <c r="E19" s="227"/>
      <c r="F19" s="227"/>
      <c r="G19" s="227"/>
      <c r="H19" s="227"/>
      <c r="I19" s="227"/>
      <c r="J19" s="227"/>
    </row>
    <row r="20" spans="1:10" ht="12.75" customHeight="1">
      <c r="A20" s="100"/>
      <c r="B20" s="229"/>
      <c r="C20" s="229"/>
      <c r="D20" s="229"/>
      <c r="E20" s="229"/>
      <c r="F20" s="229"/>
      <c r="G20" s="229"/>
      <c r="H20" s="229"/>
      <c r="I20" s="229"/>
      <c r="J20" s="229"/>
    </row>
    <row r="21" spans="1:10" ht="12.75" customHeight="1">
      <c r="A21" s="100"/>
      <c r="B21" s="229"/>
      <c r="C21" s="229"/>
      <c r="D21" s="229"/>
      <c r="E21" s="229"/>
      <c r="F21" s="229"/>
      <c r="G21" s="229"/>
      <c r="H21" s="229"/>
      <c r="I21" s="229"/>
      <c r="J21" s="229"/>
    </row>
    <row r="22" spans="1:10" ht="12.75" customHeight="1">
      <c r="A22" s="100"/>
      <c r="B22" s="88"/>
      <c r="C22" s="88"/>
      <c r="D22" s="88"/>
      <c r="E22" s="88"/>
      <c r="F22" s="88"/>
      <c r="G22" s="88"/>
      <c r="H22" s="88"/>
      <c r="I22" s="88"/>
      <c r="J22" s="88"/>
    </row>
    <row r="23" spans="1:10" ht="12.75" customHeight="1">
      <c r="A23" s="120" t="s">
        <v>100</v>
      </c>
      <c r="B23" s="86" t="s">
        <v>49</v>
      </c>
      <c r="C23" s="87"/>
      <c r="D23" s="87"/>
      <c r="E23" s="87"/>
      <c r="F23" s="87"/>
      <c r="G23" s="87"/>
      <c r="H23" s="87"/>
      <c r="I23" s="87"/>
      <c r="J23" s="87"/>
    </row>
    <row r="24" spans="1:10" ht="12.75" customHeight="1">
      <c r="A24" s="100"/>
      <c r="B24" s="229" t="s">
        <v>50</v>
      </c>
      <c r="C24" s="229"/>
      <c r="D24" s="229"/>
      <c r="E24" s="229"/>
      <c r="F24" s="229"/>
      <c r="G24" s="229"/>
      <c r="H24" s="229"/>
      <c r="I24" s="229"/>
      <c r="J24" s="229"/>
    </row>
    <row r="25" spans="1:10" ht="12.75" customHeight="1">
      <c r="A25" s="100"/>
      <c r="B25" s="229"/>
      <c r="C25" s="229"/>
      <c r="D25" s="229"/>
      <c r="E25" s="229"/>
      <c r="F25" s="229"/>
      <c r="G25" s="229"/>
      <c r="H25" s="229"/>
      <c r="I25" s="229"/>
      <c r="J25" s="229"/>
    </row>
    <row r="26" spans="1:10" ht="12.75" customHeight="1">
      <c r="A26" s="100"/>
      <c r="B26" s="88"/>
      <c r="C26" s="88"/>
      <c r="D26" s="88"/>
      <c r="E26" s="88"/>
      <c r="F26" s="88"/>
      <c r="G26" s="88"/>
      <c r="H26" s="88"/>
      <c r="I26" s="88"/>
      <c r="J26" s="88"/>
    </row>
    <row r="27" spans="1:10" ht="12.75" customHeight="1">
      <c r="A27" s="100"/>
      <c r="B27" s="228" t="s">
        <v>229</v>
      </c>
      <c r="C27" s="228"/>
      <c r="D27" s="228"/>
      <c r="E27" s="228"/>
      <c r="F27" s="228"/>
      <c r="G27" s="228"/>
      <c r="H27" s="228"/>
      <c r="I27" s="228"/>
      <c r="J27" s="228"/>
    </row>
    <row r="28" spans="1:10" ht="12.75" customHeight="1">
      <c r="A28" s="100"/>
      <c r="B28" s="228"/>
      <c r="C28" s="228"/>
      <c r="D28" s="228"/>
      <c r="E28" s="228"/>
      <c r="F28" s="228"/>
      <c r="G28" s="228"/>
      <c r="H28" s="228"/>
      <c r="I28" s="228"/>
      <c r="J28" s="228"/>
    </row>
    <row r="29" spans="1:10" ht="12.75" customHeight="1">
      <c r="A29" s="100"/>
      <c r="B29" s="135"/>
      <c r="C29" s="135"/>
      <c r="D29" s="135"/>
      <c r="E29" s="135"/>
      <c r="F29" s="135"/>
      <c r="G29" s="135"/>
      <c r="H29" s="135"/>
      <c r="I29" s="135"/>
      <c r="J29" s="135"/>
    </row>
    <row r="30" spans="1:10" ht="12.75" customHeight="1">
      <c r="A30" s="100"/>
      <c r="B30" s="228" t="s">
        <v>278</v>
      </c>
      <c r="C30" s="228"/>
      <c r="D30" s="228"/>
      <c r="E30" s="228"/>
      <c r="F30" s="228"/>
      <c r="G30" s="228"/>
      <c r="H30" s="228"/>
      <c r="I30" s="228"/>
      <c r="J30" s="228"/>
    </row>
    <row r="31" spans="1:10" ht="12.75" customHeight="1">
      <c r="A31" s="100"/>
      <c r="B31" s="228"/>
      <c r="C31" s="228"/>
      <c r="D31" s="228"/>
      <c r="E31" s="228"/>
      <c r="F31" s="228"/>
      <c r="G31" s="228"/>
      <c r="H31" s="228"/>
      <c r="I31" s="228"/>
      <c r="J31" s="228"/>
    </row>
    <row r="32" spans="1:10" ht="12.75" customHeight="1">
      <c r="A32" s="100"/>
      <c r="B32" s="136"/>
      <c r="C32" s="136"/>
      <c r="D32" s="136"/>
      <c r="E32" s="136"/>
      <c r="F32" s="136"/>
      <c r="G32" s="136"/>
      <c r="H32" s="136"/>
      <c r="I32" s="136"/>
      <c r="J32" s="136"/>
    </row>
    <row r="33" spans="1:10" ht="12.75" customHeight="1">
      <c r="A33" s="100"/>
      <c r="B33" s="136" t="s">
        <v>230</v>
      </c>
      <c r="C33" s="137">
        <v>2</v>
      </c>
      <c r="D33" s="136" t="s">
        <v>244</v>
      </c>
      <c r="E33" s="136"/>
      <c r="F33" s="136"/>
      <c r="G33" s="136"/>
      <c r="H33" s="136"/>
      <c r="I33" s="136"/>
      <c r="J33" s="136"/>
    </row>
    <row r="34" spans="1:10" ht="12.75" customHeight="1">
      <c r="A34" s="100"/>
      <c r="B34" s="136" t="s">
        <v>230</v>
      </c>
      <c r="C34" s="137">
        <v>3</v>
      </c>
      <c r="D34" s="136" t="s">
        <v>231</v>
      </c>
      <c r="E34" s="136"/>
      <c r="F34" s="136"/>
      <c r="G34" s="136"/>
      <c r="H34" s="136"/>
      <c r="I34" s="136"/>
      <c r="J34" s="136"/>
    </row>
    <row r="35" spans="1:10" ht="12.75" customHeight="1">
      <c r="A35" s="100"/>
      <c r="B35" s="136" t="s">
        <v>230</v>
      </c>
      <c r="C35" s="137">
        <v>5</v>
      </c>
      <c r="D35" s="136" t="s">
        <v>245</v>
      </c>
      <c r="E35" s="136"/>
      <c r="F35" s="136"/>
      <c r="G35" s="136"/>
      <c r="H35" s="136"/>
      <c r="I35" s="136"/>
      <c r="J35" s="136"/>
    </row>
    <row r="36" spans="1:10" ht="12.75" customHeight="1">
      <c r="A36" s="100"/>
      <c r="B36" s="136" t="s">
        <v>230</v>
      </c>
      <c r="C36" s="137">
        <v>101</v>
      </c>
      <c r="D36" s="136" t="s">
        <v>246</v>
      </c>
      <c r="E36" s="136"/>
      <c r="F36" s="136"/>
      <c r="G36" s="136"/>
      <c r="H36" s="136"/>
      <c r="I36" s="136"/>
      <c r="J36" s="136"/>
    </row>
    <row r="37" spans="1:10" ht="12.75" customHeight="1">
      <c r="A37" s="100"/>
      <c r="B37" s="136" t="s">
        <v>230</v>
      </c>
      <c r="C37" s="137">
        <v>102</v>
      </c>
      <c r="D37" s="136" t="s">
        <v>77</v>
      </c>
      <c r="E37" s="136"/>
      <c r="F37" s="136"/>
      <c r="G37" s="136"/>
      <c r="H37" s="136"/>
      <c r="I37" s="136"/>
      <c r="J37" s="136"/>
    </row>
    <row r="38" spans="1:10" ht="12.75" customHeight="1">
      <c r="A38" s="100"/>
      <c r="B38" s="136" t="s">
        <v>230</v>
      </c>
      <c r="C38" s="137">
        <v>108</v>
      </c>
      <c r="D38" s="136" t="s">
        <v>247</v>
      </c>
      <c r="E38" s="136"/>
      <c r="F38" s="136"/>
      <c r="G38" s="136"/>
      <c r="H38" s="136"/>
      <c r="I38" s="136"/>
      <c r="J38" s="136"/>
    </row>
    <row r="39" spans="1:10" ht="12.75" customHeight="1">
      <c r="A39" s="100"/>
      <c r="B39" s="136" t="s">
        <v>230</v>
      </c>
      <c r="C39" s="137">
        <v>110</v>
      </c>
      <c r="D39" s="136" t="s">
        <v>232</v>
      </c>
      <c r="E39" s="136"/>
      <c r="F39" s="136"/>
      <c r="G39" s="136"/>
      <c r="H39" s="136"/>
      <c r="I39" s="136"/>
      <c r="J39" s="136"/>
    </row>
    <row r="40" spans="1:10" ht="12.75" customHeight="1">
      <c r="A40" s="100"/>
      <c r="B40" s="136" t="s">
        <v>230</v>
      </c>
      <c r="C40" s="137">
        <v>116</v>
      </c>
      <c r="D40" s="136" t="s">
        <v>233</v>
      </c>
      <c r="E40" s="136"/>
      <c r="F40" s="136"/>
      <c r="G40" s="136"/>
      <c r="H40" s="136"/>
      <c r="I40" s="136"/>
      <c r="J40" s="136"/>
    </row>
    <row r="41" spans="1:10" ht="12.75" customHeight="1">
      <c r="A41" s="100"/>
      <c r="B41" s="136" t="s">
        <v>230</v>
      </c>
      <c r="C41" s="137">
        <v>117</v>
      </c>
      <c r="D41" s="136" t="s">
        <v>234</v>
      </c>
      <c r="E41" s="136" t="s">
        <v>267</v>
      </c>
      <c r="F41" s="136"/>
      <c r="G41" s="136"/>
      <c r="H41" s="136"/>
      <c r="I41" s="136"/>
      <c r="J41" s="136"/>
    </row>
    <row r="42" spans="1:10" ht="12.75" customHeight="1">
      <c r="A42" s="100"/>
      <c r="B42" s="136" t="s">
        <v>230</v>
      </c>
      <c r="C42" s="137">
        <v>121</v>
      </c>
      <c r="D42" s="136" t="s">
        <v>235</v>
      </c>
      <c r="E42" s="136"/>
      <c r="F42" s="136"/>
      <c r="G42" s="136"/>
      <c r="H42" s="136"/>
      <c r="I42" s="136"/>
      <c r="J42" s="136"/>
    </row>
    <row r="43" spans="1:10" ht="12.75" customHeight="1">
      <c r="A43" s="100"/>
      <c r="B43" s="136" t="s">
        <v>230</v>
      </c>
      <c r="C43" s="137">
        <v>127</v>
      </c>
      <c r="D43" s="136" t="s">
        <v>236</v>
      </c>
      <c r="E43" s="136"/>
      <c r="F43" s="136"/>
      <c r="G43" s="136"/>
      <c r="H43" s="136"/>
      <c r="I43" s="136"/>
      <c r="J43" s="136"/>
    </row>
    <row r="44" spans="1:10" ht="12.75" customHeight="1">
      <c r="A44" s="100"/>
      <c r="B44" s="136" t="s">
        <v>230</v>
      </c>
      <c r="C44" s="137">
        <v>128</v>
      </c>
      <c r="D44" s="136" t="s">
        <v>237</v>
      </c>
      <c r="E44" s="136"/>
      <c r="F44" s="136"/>
      <c r="G44" s="136"/>
      <c r="H44" s="136"/>
      <c r="I44" s="136"/>
      <c r="J44" s="136"/>
    </row>
    <row r="45" spans="1:10" ht="12.75" customHeight="1">
      <c r="A45" s="100"/>
      <c r="B45" s="136" t="s">
        <v>230</v>
      </c>
      <c r="C45" s="137">
        <v>131</v>
      </c>
      <c r="D45" s="136" t="s">
        <v>238</v>
      </c>
      <c r="E45" s="136"/>
      <c r="F45" s="136"/>
      <c r="G45" s="136"/>
      <c r="H45" s="136"/>
      <c r="I45" s="136"/>
      <c r="J45" s="136"/>
    </row>
    <row r="46" spans="1:10" ht="12.75" customHeight="1">
      <c r="A46" s="100"/>
      <c r="B46" s="136" t="s">
        <v>230</v>
      </c>
      <c r="C46" s="137">
        <v>132</v>
      </c>
      <c r="D46" s="136" t="s">
        <v>239</v>
      </c>
      <c r="E46" s="136"/>
      <c r="F46" s="136"/>
      <c r="G46" s="136"/>
      <c r="H46" s="136"/>
      <c r="I46" s="136"/>
      <c r="J46" s="136"/>
    </row>
    <row r="47" spans="1:10" ht="12.75" customHeight="1">
      <c r="A47" s="100"/>
      <c r="B47" s="136" t="s">
        <v>230</v>
      </c>
      <c r="C47" s="137">
        <v>133</v>
      </c>
      <c r="D47" s="136" t="s">
        <v>240</v>
      </c>
      <c r="E47" s="136"/>
      <c r="F47" s="136"/>
      <c r="G47" s="136"/>
      <c r="H47" s="136"/>
      <c r="I47" s="136"/>
      <c r="J47" s="136"/>
    </row>
    <row r="48" spans="1:10" ht="12.75" customHeight="1">
      <c r="A48" s="100"/>
      <c r="B48" s="136" t="s">
        <v>230</v>
      </c>
      <c r="C48" s="137">
        <v>136</v>
      </c>
      <c r="D48" s="136" t="s">
        <v>241</v>
      </c>
      <c r="E48" s="136"/>
      <c r="F48" s="136"/>
      <c r="G48" s="136"/>
      <c r="H48" s="136"/>
      <c r="I48" s="136"/>
      <c r="J48" s="136"/>
    </row>
    <row r="49" spans="1:10" ht="12.75" customHeight="1">
      <c r="A49" s="100"/>
      <c r="B49" s="136" t="s">
        <v>230</v>
      </c>
      <c r="C49" s="137">
        <v>138</v>
      </c>
      <c r="D49" s="136" t="s">
        <v>242</v>
      </c>
      <c r="E49" s="136"/>
      <c r="F49" s="136"/>
      <c r="G49" s="136"/>
      <c r="H49" s="136"/>
      <c r="I49" s="136"/>
      <c r="J49" s="136"/>
    </row>
    <row r="50" spans="1:10" ht="12.75" customHeight="1">
      <c r="A50" s="100"/>
      <c r="B50" s="136" t="s">
        <v>230</v>
      </c>
      <c r="C50" s="137">
        <v>140</v>
      </c>
      <c r="D50" s="136" t="s">
        <v>243</v>
      </c>
      <c r="E50" s="136"/>
      <c r="F50" s="136"/>
      <c r="G50" s="136"/>
      <c r="H50" s="136"/>
      <c r="I50" s="136"/>
      <c r="J50" s="136"/>
    </row>
    <row r="51" spans="1:10" ht="12.75" customHeight="1">
      <c r="A51" s="100"/>
      <c r="B51" s="136"/>
      <c r="C51" s="136"/>
      <c r="D51" s="136"/>
      <c r="E51" s="136"/>
      <c r="F51" s="136"/>
      <c r="G51" s="136"/>
      <c r="H51" s="136"/>
      <c r="I51" s="136"/>
      <c r="J51" s="136"/>
    </row>
    <row r="52" spans="1:10" ht="12.75" customHeight="1">
      <c r="A52" s="100"/>
      <c r="B52" s="228" t="s">
        <v>258</v>
      </c>
      <c r="C52" s="228"/>
      <c r="D52" s="228"/>
      <c r="E52" s="228"/>
      <c r="F52" s="228"/>
      <c r="G52" s="228"/>
      <c r="H52" s="228"/>
      <c r="I52" s="228"/>
      <c r="J52" s="228"/>
    </row>
    <row r="53" spans="1:10" ht="12.75" customHeight="1">
      <c r="A53" s="100"/>
      <c r="B53" s="228"/>
      <c r="C53" s="228"/>
      <c r="D53" s="228"/>
      <c r="E53" s="228"/>
      <c r="F53" s="228"/>
      <c r="G53" s="228"/>
      <c r="H53" s="228"/>
      <c r="I53" s="228"/>
      <c r="J53" s="228"/>
    </row>
    <row r="54" spans="1:10" ht="12.75" customHeight="1">
      <c r="A54" s="100"/>
      <c r="B54" s="228"/>
      <c r="C54" s="228"/>
      <c r="D54" s="228"/>
      <c r="E54" s="228"/>
      <c r="F54" s="228"/>
      <c r="G54" s="228"/>
      <c r="H54" s="228"/>
      <c r="I54" s="228"/>
      <c r="J54" s="228"/>
    </row>
    <row r="55" spans="1:10" ht="12.75" customHeight="1">
      <c r="A55" s="100"/>
      <c r="B55" s="135"/>
      <c r="C55" s="135"/>
      <c r="D55" s="135"/>
      <c r="E55" s="135"/>
      <c r="F55" s="135"/>
      <c r="G55" s="135"/>
      <c r="H55" s="135"/>
      <c r="I55" s="135"/>
      <c r="J55" s="135"/>
    </row>
    <row r="56" spans="1:10" ht="12.75" customHeight="1">
      <c r="A56" s="100"/>
      <c r="B56" s="138" t="s">
        <v>137</v>
      </c>
      <c r="C56" s="139" t="s">
        <v>51</v>
      </c>
      <c r="D56" s="140"/>
      <c r="E56" s="140"/>
      <c r="F56" s="140"/>
      <c r="G56" s="140"/>
      <c r="H56" s="140"/>
      <c r="I56" s="140"/>
      <c r="J56" s="140"/>
    </row>
    <row r="57" spans="1:11" ht="12.75" customHeight="1">
      <c r="A57" s="100"/>
      <c r="B57" s="141"/>
      <c r="C57" s="228" t="s">
        <v>248</v>
      </c>
      <c r="D57" s="228"/>
      <c r="E57" s="228"/>
      <c r="F57" s="228"/>
      <c r="G57" s="228"/>
      <c r="H57" s="228"/>
      <c r="I57" s="228"/>
      <c r="J57" s="228"/>
      <c r="K57" s="9"/>
    </row>
    <row r="58" spans="1:11" ht="12.75" customHeight="1">
      <c r="A58" s="100"/>
      <c r="B58" s="141"/>
      <c r="C58" s="228"/>
      <c r="D58" s="228"/>
      <c r="E58" s="228"/>
      <c r="F58" s="228"/>
      <c r="G58" s="228"/>
      <c r="H58" s="228"/>
      <c r="I58" s="228"/>
      <c r="J58" s="228"/>
      <c r="K58" s="9"/>
    </row>
    <row r="59" spans="1:11" ht="12.75" customHeight="1">
      <c r="A59" s="100"/>
      <c r="B59" s="142"/>
      <c r="C59" s="142"/>
      <c r="D59" s="142"/>
      <c r="E59" s="142"/>
      <c r="F59" s="142"/>
      <c r="G59" s="142"/>
      <c r="H59" s="142"/>
      <c r="I59" s="142"/>
      <c r="J59" s="142"/>
      <c r="K59" s="9"/>
    </row>
    <row r="60" spans="1:11" ht="12.75" customHeight="1">
      <c r="A60" s="100"/>
      <c r="B60" s="141"/>
      <c r="C60" s="228" t="s">
        <v>279</v>
      </c>
      <c r="D60" s="228"/>
      <c r="E60" s="228"/>
      <c r="F60" s="228"/>
      <c r="G60" s="228"/>
      <c r="H60" s="228"/>
      <c r="I60" s="228"/>
      <c r="J60" s="228"/>
      <c r="K60" s="9"/>
    </row>
    <row r="61" spans="1:10" ht="12.75" customHeight="1">
      <c r="A61" s="100"/>
      <c r="B61" s="141"/>
      <c r="C61" s="228"/>
      <c r="D61" s="228"/>
      <c r="E61" s="228"/>
      <c r="F61" s="228"/>
      <c r="G61" s="228"/>
      <c r="H61" s="228"/>
      <c r="I61" s="228"/>
      <c r="J61" s="228"/>
    </row>
    <row r="62" spans="1:10" ht="12.75" customHeight="1">
      <c r="A62" s="100"/>
      <c r="B62" s="141"/>
      <c r="C62" s="228"/>
      <c r="D62" s="228"/>
      <c r="E62" s="228"/>
      <c r="F62" s="228"/>
      <c r="G62" s="228"/>
      <c r="H62" s="228"/>
      <c r="I62" s="228"/>
      <c r="J62" s="228"/>
    </row>
    <row r="63" spans="1:10" ht="12.75" customHeight="1">
      <c r="A63" s="100"/>
      <c r="B63" s="90"/>
      <c r="C63" s="90"/>
      <c r="D63" s="90"/>
      <c r="E63" s="90"/>
      <c r="F63" s="90"/>
      <c r="G63" s="90"/>
      <c r="H63" s="90"/>
      <c r="I63" s="90"/>
      <c r="J63" s="90"/>
    </row>
    <row r="64" spans="1:10" ht="12.75" customHeight="1">
      <c r="A64" s="100"/>
      <c r="C64" s="92" t="s">
        <v>249</v>
      </c>
      <c r="D64" s="92"/>
      <c r="E64" s="92"/>
      <c r="F64" s="92"/>
      <c r="G64" s="92"/>
      <c r="H64" s="92"/>
      <c r="I64" s="92"/>
      <c r="J64" s="92"/>
    </row>
    <row r="65" spans="1:10" ht="12.75" customHeight="1">
      <c r="A65" s="100"/>
      <c r="B65" s="90"/>
      <c r="C65" s="90"/>
      <c r="D65" s="90"/>
      <c r="E65" s="90"/>
      <c r="F65" s="90"/>
      <c r="G65" s="90"/>
      <c r="H65" s="90"/>
      <c r="I65" s="90"/>
      <c r="J65" s="90"/>
    </row>
    <row r="66" spans="1:10" ht="12.75" customHeight="1">
      <c r="A66" s="100"/>
      <c r="B66" s="90"/>
      <c r="C66" s="90"/>
      <c r="D66" s="90"/>
      <c r="E66" s="90"/>
      <c r="F66" s="90"/>
      <c r="H66" s="91" t="s">
        <v>54</v>
      </c>
      <c r="J66" s="90"/>
    </row>
    <row r="67" spans="1:10" ht="12.75" customHeight="1">
      <c r="A67" s="100"/>
      <c r="B67" s="90"/>
      <c r="C67" s="90"/>
      <c r="D67" s="90"/>
      <c r="E67" s="90"/>
      <c r="F67" s="90"/>
      <c r="G67" s="91" t="s">
        <v>53</v>
      </c>
      <c r="H67" s="91" t="s">
        <v>55</v>
      </c>
      <c r="I67" s="91"/>
      <c r="J67" s="90"/>
    </row>
    <row r="68" spans="1:10" ht="12.75" customHeight="1">
      <c r="A68" s="100"/>
      <c r="B68" s="90"/>
      <c r="C68" s="90"/>
      <c r="D68" s="90"/>
      <c r="E68" s="90"/>
      <c r="F68" s="90"/>
      <c r="G68" s="91" t="s">
        <v>52</v>
      </c>
      <c r="H68" s="91">
        <v>117</v>
      </c>
      <c r="I68" s="91" t="s">
        <v>166</v>
      </c>
      <c r="J68" s="90"/>
    </row>
    <row r="69" spans="1:10" ht="12.75" customHeight="1">
      <c r="A69" s="100"/>
      <c r="B69" s="90"/>
      <c r="C69" s="90"/>
      <c r="D69" s="90"/>
      <c r="E69" s="90"/>
      <c r="F69" s="90"/>
      <c r="G69" s="91" t="s">
        <v>72</v>
      </c>
      <c r="H69" s="91" t="s">
        <v>72</v>
      </c>
      <c r="I69" s="91" t="s">
        <v>72</v>
      </c>
      <c r="J69" s="90"/>
    </row>
    <row r="70" spans="1:10" s="89" customFormat="1" ht="12.75" customHeight="1">
      <c r="A70" s="100"/>
      <c r="C70" s="126" t="s">
        <v>167</v>
      </c>
      <c r="D70" s="90"/>
      <c r="E70" s="90"/>
      <c r="F70" s="90"/>
      <c r="G70" s="90"/>
      <c r="H70" s="90"/>
      <c r="I70" s="90"/>
      <c r="J70" s="93"/>
    </row>
    <row r="71" spans="1:10" s="89" customFormat="1" ht="12.75" customHeight="1">
      <c r="A71" s="100"/>
      <c r="C71" s="92" t="s">
        <v>187</v>
      </c>
      <c r="D71" s="90"/>
      <c r="E71" s="90"/>
      <c r="F71" s="90"/>
      <c r="G71" s="94">
        <v>19643758</v>
      </c>
      <c r="H71" s="94">
        <v>-1680577</v>
      </c>
      <c r="I71" s="94">
        <f>H71+G71</f>
        <v>17963181</v>
      </c>
      <c r="J71" s="93"/>
    </row>
    <row r="72" spans="1:10" s="89" customFormat="1" ht="12.75" customHeight="1" thickBot="1">
      <c r="A72" s="100"/>
      <c r="C72" s="92" t="s">
        <v>196</v>
      </c>
      <c r="D72" s="90"/>
      <c r="E72" s="90"/>
      <c r="F72" s="90"/>
      <c r="G72" s="127">
        <v>0</v>
      </c>
      <c r="H72" s="127">
        <f>-H71</f>
        <v>1680577</v>
      </c>
      <c r="I72" s="127">
        <f>G72+H72</f>
        <v>1680577</v>
      </c>
      <c r="J72" s="93"/>
    </row>
    <row r="73" spans="1:10" ht="12.75" customHeight="1">
      <c r="A73" s="100"/>
      <c r="B73" s="95"/>
      <c r="C73" s="95"/>
      <c r="D73" s="95"/>
      <c r="E73" s="95"/>
      <c r="F73" s="95"/>
      <c r="G73" s="95"/>
      <c r="H73" s="95"/>
      <c r="I73" s="95"/>
      <c r="J73" s="95"/>
    </row>
    <row r="74" spans="1:10" ht="12.75" customHeight="1">
      <c r="A74" s="120" t="s">
        <v>101</v>
      </c>
      <c r="B74" s="86" t="s">
        <v>59</v>
      </c>
      <c r="C74" s="87"/>
      <c r="D74" s="87"/>
      <c r="E74" s="87"/>
      <c r="F74" s="87"/>
      <c r="G74" s="87"/>
      <c r="H74" s="87"/>
      <c r="I74" s="87"/>
      <c r="J74" s="87"/>
    </row>
    <row r="75" spans="1:10" ht="12.75" customHeight="1">
      <c r="A75" s="100"/>
      <c r="B75" s="227" t="s">
        <v>56</v>
      </c>
      <c r="C75" s="227"/>
      <c r="D75" s="227"/>
      <c r="E75" s="227"/>
      <c r="F75" s="227"/>
      <c r="G75" s="227"/>
      <c r="H75" s="227"/>
      <c r="I75" s="227"/>
      <c r="J75" s="227"/>
    </row>
    <row r="76" spans="1:10" ht="12.75" customHeight="1">
      <c r="A76" s="100"/>
      <c r="B76" s="227"/>
      <c r="C76" s="227"/>
      <c r="D76" s="227"/>
      <c r="E76" s="227"/>
      <c r="F76" s="227"/>
      <c r="G76" s="227"/>
      <c r="H76" s="227"/>
      <c r="I76" s="227"/>
      <c r="J76" s="227"/>
    </row>
    <row r="77" spans="1:10" ht="12.75" customHeight="1">
      <c r="A77" s="100"/>
      <c r="B77" s="87"/>
      <c r="C77" s="87"/>
      <c r="D77" s="87"/>
      <c r="E77" s="87"/>
      <c r="F77" s="87"/>
      <c r="G77" s="87"/>
      <c r="H77" s="87"/>
      <c r="I77" s="87"/>
      <c r="J77" s="87"/>
    </row>
    <row r="78" spans="1:10" ht="12.75" customHeight="1">
      <c r="A78" s="120" t="s">
        <v>103</v>
      </c>
      <c r="B78" s="86" t="s">
        <v>102</v>
      </c>
      <c r="C78" s="87"/>
      <c r="D78" s="87"/>
      <c r="E78" s="87"/>
      <c r="F78" s="87"/>
      <c r="G78" s="87"/>
      <c r="H78" s="87"/>
      <c r="I78" s="87"/>
      <c r="J78" s="87"/>
    </row>
    <row r="79" spans="1:10" ht="12.75" customHeight="1">
      <c r="A79" s="100"/>
      <c r="B79" s="87" t="s">
        <v>57</v>
      </c>
      <c r="C79" s="87"/>
      <c r="D79" s="87"/>
      <c r="E79" s="87"/>
      <c r="F79" s="87"/>
      <c r="G79" s="87"/>
      <c r="H79" s="87"/>
      <c r="I79" s="87"/>
      <c r="J79" s="87"/>
    </row>
    <row r="80" spans="1:10" ht="12.75" customHeight="1">
      <c r="A80" s="100"/>
      <c r="B80" s="87"/>
      <c r="C80" s="87"/>
      <c r="D80" s="87"/>
      <c r="E80" s="87"/>
      <c r="F80" s="87"/>
      <c r="G80" s="87"/>
      <c r="H80" s="87"/>
      <c r="I80" s="87"/>
      <c r="J80" s="87"/>
    </row>
    <row r="81" spans="1:10" ht="12.75" customHeight="1">
      <c r="A81" s="120" t="s">
        <v>105</v>
      </c>
      <c r="B81" s="86" t="s">
        <v>104</v>
      </c>
      <c r="C81" s="87"/>
      <c r="D81" s="87"/>
      <c r="E81" s="87"/>
      <c r="F81" s="87"/>
      <c r="G81" s="87"/>
      <c r="H81" s="87"/>
      <c r="I81" s="87"/>
      <c r="J81" s="87"/>
    </row>
    <row r="82" spans="1:10" ht="12.75" customHeight="1">
      <c r="A82" s="100"/>
      <c r="B82" s="227" t="s">
        <v>58</v>
      </c>
      <c r="C82" s="227"/>
      <c r="D82" s="227"/>
      <c r="E82" s="227"/>
      <c r="F82" s="227"/>
      <c r="G82" s="227"/>
      <c r="H82" s="227"/>
      <c r="I82" s="227"/>
      <c r="J82" s="227"/>
    </row>
    <row r="83" spans="1:10" ht="12.75" customHeight="1">
      <c r="A83" s="100"/>
      <c r="B83" s="227"/>
      <c r="C83" s="227"/>
      <c r="D83" s="227"/>
      <c r="E83" s="227"/>
      <c r="F83" s="227"/>
      <c r="G83" s="227"/>
      <c r="H83" s="227"/>
      <c r="I83" s="227"/>
      <c r="J83" s="227"/>
    </row>
    <row r="84" spans="1:10" ht="12.75" customHeight="1">
      <c r="A84" s="100"/>
      <c r="B84" s="87"/>
      <c r="C84" s="87"/>
      <c r="D84" s="87"/>
      <c r="E84" s="87"/>
      <c r="F84" s="87"/>
      <c r="G84" s="87"/>
      <c r="H84" s="87"/>
      <c r="I84" s="87"/>
      <c r="J84" s="87"/>
    </row>
    <row r="85" spans="1:10" ht="12.75" customHeight="1">
      <c r="A85" s="120" t="s">
        <v>107</v>
      </c>
      <c r="B85" s="86" t="s">
        <v>106</v>
      </c>
      <c r="C85" s="87"/>
      <c r="D85" s="87"/>
      <c r="E85" s="87"/>
      <c r="F85" s="87"/>
      <c r="G85" s="87"/>
      <c r="H85" s="87"/>
      <c r="I85" s="87"/>
      <c r="J85" s="87"/>
    </row>
    <row r="86" spans="1:10" ht="12.75" customHeight="1">
      <c r="A86" s="100"/>
      <c r="B86" s="227" t="s">
        <v>60</v>
      </c>
      <c r="C86" s="227"/>
      <c r="D86" s="227"/>
      <c r="E86" s="227"/>
      <c r="F86" s="227"/>
      <c r="G86" s="227"/>
      <c r="H86" s="227"/>
      <c r="I86" s="227"/>
      <c r="J86" s="227"/>
    </row>
    <row r="87" spans="1:10" ht="12.75" customHeight="1">
      <c r="A87" s="100"/>
      <c r="B87" s="227"/>
      <c r="C87" s="227"/>
      <c r="D87" s="227"/>
      <c r="E87" s="227"/>
      <c r="F87" s="227"/>
      <c r="G87" s="227"/>
      <c r="H87" s="227"/>
      <c r="I87" s="227"/>
      <c r="J87" s="227"/>
    </row>
    <row r="88" spans="1:10" ht="12.75" customHeight="1">
      <c r="A88" s="100"/>
      <c r="B88" s="95"/>
      <c r="C88" s="95"/>
      <c r="D88" s="95"/>
      <c r="E88" s="95"/>
      <c r="F88" s="95"/>
      <c r="G88" s="95"/>
      <c r="H88" s="95"/>
      <c r="I88" s="95"/>
      <c r="J88" s="95"/>
    </row>
    <row r="89" spans="1:10" ht="12.75" customHeight="1">
      <c r="A89" s="120" t="s">
        <v>109</v>
      </c>
      <c r="B89" s="96" t="s">
        <v>108</v>
      </c>
      <c r="C89" s="87"/>
      <c r="D89" s="87"/>
      <c r="E89" s="87"/>
      <c r="F89" s="87"/>
      <c r="G89" s="87"/>
      <c r="H89" s="87"/>
      <c r="I89" s="87"/>
      <c r="J89" s="87"/>
    </row>
    <row r="90" spans="1:10" s="97" customFormat="1" ht="12.75" customHeight="1">
      <c r="A90" s="120"/>
      <c r="B90" s="227" t="s">
        <v>18</v>
      </c>
      <c r="C90" s="227"/>
      <c r="D90" s="227"/>
      <c r="E90" s="227"/>
      <c r="F90" s="227"/>
      <c r="G90" s="227"/>
      <c r="H90" s="227"/>
      <c r="I90" s="227"/>
      <c r="J90" s="227"/>
    </row>
    <row r="91" spans="1:10" s="97" customFormat="1" ht="12.75" customHeight="1">
      <c r="A91" s="120"/>
      <c r="B91" s="228"/>
      <c r="C91" s="228"/>
      <c r="D91" s="228"/>
      <c r="E91" s="228"/>
      <c r="F91" s="228"/>
      <c r="G91" s="228"/>
      <c r="H91" s="228"/>
      <c r="I91" s="228"/>
      <c r="J91" s="228"/>
    </row>
    <row r="92" spans="1:10" s="97" customFormat="1" ht="12.75" customHeight="1">
      <c r="A92" s="120"/>
      <c r="B92" s="140"/>
      <c r="C92" s="140"/>
      <c r="D92" s="140"/>
      <c r="E92" s="140"/>
      <c r="F92" s="140"/>
      <c r="G92" s="140"/>
      <c r="H92" s="140"/>
      <c r="I92" s="140"/>
      <c r="J92" s="140"/>
    </row>
    <row r="93" spans="1:10" s="97" customFormat="1" ht="27" customHeight="1">
      <c r="A93" s="120"/>
      <c r="B93" s="234" t="s">
        <v>284</v>
      </c>
      <c r="C93" s="234"/>
      <c r="D93" s="234"/>
      <c r="E93" s="234"/>
      <c r="F93" s="234"/>
      <c r="G93" s="234"/>
      <c r="H93" s="234"/>
      <c r="I93" s="234"/>
      <c r="J93" s="234"/>
    </row>
    <row r="94" spans="1:10" s="97" customFormat="1" ht="12.75">
      <c r="A94" s="120"/>
      <c r="B94" s="234"/>
      <c r="C94" s="234"/>
      <c r="D94" s="234"/>
      <c r="E94" s="234"/>
      <c r="F94" s="234"/>
      <c r="G94" s="234"/>
      <c r="H94" s="234"/>
      <c r="I94" s="234"/>
      <c r="J94" s="234"/>
    </row>
    <row r="95" spans="1:10" s="97" customFormat="1" ht="12.75" customHeight="1">
      <c r="A95" s="120"/>
      <c r="B95" s="125"/>
      <c r="C95" s="125"/>
      <c r="D95" s="125"/>
      <c r="E95" s="125"/>
      <c r="F95" s="125"/>
      <c r="G95" s="125"/>
      <c r="H95" s="125"/>
      <c r="I95" s="125"/>
      <c r="J95" s="125"/>
    </row>
    <row r="96" spans="1:10" ht="12.75" customHeight="1">
      <c r="A96" s="120" t="s">
        <v>111</v>
      </c>
      <c r="B96" s="86" t="s">
        <v>110</v>
      </c>
      <c r="C96" s="87"/>
      <c r="D96" s="87"/>
      <c r="E96" s="87"/>
      <c r="F96" s="87"/>
      <c r="G96" s="87"/>
      <c r="H96" s="87"/>
      <c r="I96" s="87"/>
      <c r="J96" s="87"/>
    </row>
    <row r="97" spans="1:11" ht="12.75" customHeight="1">
      <c r="A97" s="120"/>
      <c r="B97" s="236" t="s">
        <v>281</v>
      </c>
      <c r="C97" s="236"/>
      <c r="D97" s="236"/>
      <c r="E97" s="236"/>
      <c r="F97" s="236"/>
      <c r="G97" s="236"/>
      <c r="H97" s="236"/>
      <c r="I97" s="236"/>
      <c r="J97" s="236"/>
      <c r="K97" s="236"/>
    </row>
    <row r="98" spans="1:11" ht="12.75" customHeight="1">
      <c r="A98" s="120"/>
      <c r="B98" s="236"/>
      <c r="C98" s="236"/>
      <c r="D98" s="236"/>
      <c r="E98" s="236"/>
      <c r="F98" s="236"/>
      <c r="G98" s="236"/>
      <c r="H98" s="236"/>
      <c r="I98" s="236"/>
      <c r="J98" s="236"/>
      <c r="K98" s="236"/>
    </row>
    <row r="99" spans="1:11" ht="12.75" customHeight="1">
      <c r="A99" s="120"/>
      <c r="B99" s="236"/>
      <c r="C99" s="236"/>
      <c r="D99" s="236"/>
      <c r="E99" s="236"/>
      <c r="F99" s="236"/>
      <c r="G99" s="236"/>
      <c r="H99" s="236"/>
      <c r="I99" s="236"/>
      <c r="J99" s="236"/>
      <c r="K99" s="236"/>
    </row>
    <row r="100" spans="1:10" ht="12.75" customHeight="1">
      <c r="A100" s="120"/>
      <c r="B100" s="86"/>
      <c r="C100" s="87"/>
      <c r="D100" s="87"/>
      <c r="E100" s="87"/>
      <c r="F100" s="87"/>
      <c r="G100" s="87"/>
      <c r="H100" s="87"/>
      <c r="I100" s="87"/>
      <c r="J100" s="87"/>
    </row>
    <row r="101" spans="1:10" ht="12.75">
      <c r="A101" s="120"/>
      <c r="B101" s="233" t="s">
        <v>280</v>
      </c>
      <c r="C101" s="233"/>
      <c r="D101" s="233"/>
      <c r="E101" s="233"/>
      <c r="F101" s="233"/>
      <c r="G101" s="233"/>
      <c r="H101" s="233"/>
      <c r="I101" s="233"/>
      <c r="J101" s="233"/>
    </row>
    <row r="102" spans="1:10" ht="12.75">
      <c r="A102" s="120"/>
      <c r="B102" s="233"/>
      <c r="C102" s="233"/>
      <c r="D102" s="233"/>
      <c r="E102" s="233"/>
      <c r="F102" s="233"/>
      <c r="G102" s="233"/>
      <c r="H102" s="233"/>
      <c r="I102" s="233"/>
      <c r="J102" s="233"/>
    </row>
    <row r="103" spans="1:10" ht="12.75">
      <c r="A103" s="120"/>
      <c r="B103" s="233"/>
      <c r="C103" s="233"/>
      <c r="D103" s="233"/>
      <c r="E103" s="233"/>
      <c r="F103" s="233"/>
      <c r="G103" s="233"/>
      <c r="H103" s="233"/>
      <c r="I103" s="233"/>
      <c r="J103" s="233"/>
    </row>
    <row r="104" spans="1:10" ht="12.75">
      <c r="A104" s="120"/>
      <c r="B104" s="95"/>
      <c r="C104" s="95"/>
      <c r="D104" s="95"/>
      <c r="E104" s="95"/>
      <c r="F104" s="95"/>
      <c r="G104" s="95"/>
      <c r="H104" s="95"/>
      <c r="I104" s="95"/>
      <c r="J104" s="95"/>
    </row>
    <row r="105" spans="1:10" ht="12.75" customHeight="1">
      <c r="A105" s="120" t="s">
        <v>112</v>
      </c>
      <c r="B105" s="86" t="s">
        <v>61</v>
      </c>
      <c r="C105" s="87"/>
      <c r="D105" s="87"/>
      <c r="E105" s="87"/>
      <c r="F105" s="87"/>
      <c r="G105" s="87"/>
      <c r="H105" s="87"/>
      <c r="I105" s="87"/>
      <c r="J105" s="87"/>
    </row>
    <row r="106" spans="1:10" ht="12.75" customHeight="1">
      <c r="A106" s="100"/>
      <c r="B106" s="230" t="s">
        <v>256</v>
      </c>
      <c r="C106" s="230"/>
      <c r="D106" s="230"/>
      <c r="E106" s="230"/>
      <c r="F106" s="230"/>
      <c r="G106" s="230"/>
      <c r="H106" s="230"/>
      <c r="I106" s="230"/>
      <c r="J106" s="230"/>
    </row>
    <row r="107" spans="1:10" ht="12.75" customHeight="1">
      <c r="A107" s="100"/>
      <c r="B107" s="229"/>
      <c r="C107" s="229"/>
      <c r="D107" s="229"/>
      <c r="E107" s="229"/>
      <c r="F107" s="229"/>
      <c r="G107" s="229"/>
      <c r="H107" s="229"/>
      <c r="I107" s="229"/>
      <c r="J107" s="229"/>
    </row>
    <row r="108" spans="1:10" ht="12.75" customHeight="1">
      <c r="A108" s="100"/>
      <c r="B108" s="231"/>
      <c r="C108" s="231"/>
      <c r="D108" s="231"/>
      <c r="E108" s="231"/>
      <c r="F108" s="231"/>
      <c r="G108" s="231"/>
      <c r="H108" s="231"/>
      <c r="I108" s="231"/>
      <c r="J108" s="231"/>
    </row>
    <row r="109" spans="1:10" ht="12.75" customHeight="1">
      <c r="A109" s="100"/>
      <c r="B109" s="231"/>
      <c r="C109" s="231"/>
      <c r="D109" s="231"/>
      <c r="E109" s="231"/>
      <c r="F109" s="231"/>
      <c r="G109" s="231"/>
      <c r="H109" s="231"/>
      <c r="I109" s="231"/>
      <c r="J109" s="231"/>
    </row>
    <row r="110" spans="1:10" ht="12.75" customHeight="1">
      <c r="A110" s="100"/>
      <c r="B110" s="231"/>
      <c r="C110" s="231"/>
      <c r="D110" s="231"/>
      <c r="E110" s="231"/>
      <c r="F110" s="231"/>
      <c r="G110" s="231"/>
      <c r="H110" s="231"/>
      <c r="I110" s="231"/>
      <c r="J110" s="231"/>
    </row>
    <row r="111" spans="1:10" ht="12.75" customHeight="1">
      <c r="A111" s="100"/>
      <c r="B111" s="231"/>
      <c r="C111" s="231"/>
      <c r="D111" s="231"/>
      <c r="E111" s="231"/>
      <c r="F111" s="231"/>
      <c r="G111" s="231"/>
      <c r="H111" s="231"/>
      <c r="I111" s="231"/>
      <c r="J111" s="231"/>
    </row>
    <row r="112" spans="1:10" ht="12.75" customHeight="1">
      <c r="A112" s="100"/>
      <c r="B112" s="87"/>
      <c r="C112" s="87"/>
      <c r="D112" s="87"/>
      <c r="E112" s="87"/>
      <c r="F112" s="87"/>
      <c r="G112" s="87"/>
      <c r="H112" s="87"/>
      <c r="I112" s="87"/>
      <c r="J112" s="98"/>
    </row>
    <row r="113" spans="1:10" ht="12.75" customHeight="1">
      <c r="A113" s="120" t="s">
        <v>114</v>
      </c>
      <c r="B113" s="86" t="s">
        <v>113</v>
      </c>
      <c r="C113" s="87"/>
      <c r="D113" s="87"/>
      <c r="E113" s="87"/>
      <c r="F113" s="87"/>
      <c r="G113" s="87"/>
      <c r="H113" s="87"/>
      <c r="I113" s="87"/>
      <c r="J113" s="87"/>
    </row>
    <row r="114" spans="1:10" ht="12.75" customHeight="1">
      <c r="A114" s="100"/>
      <c r="B114" s="111" t="s">
        <v>35</v>
      </c>
      <c r="C114" s="111"/>
      <c r="D114" s="111"/>
      <c r="E114" s="111"/>
      <c r="F114" s="111"/>
      <c r="G114" s="111"/>
      <c r="H114" s="111"/>
      <c r="I114" s="111"/>
      <c r="J114" s="111"/>
    </row>
    <row r="115" spans="1:10" ht="12.75" customHeight="1">
      <c r="A115" s="100"/>
      <c r="B115" s="87"/>
      <c r="C115" s="87"/>
      <c r="D115" s="87"/>
      <c r="E115" s="87"/>
      <c r="F115" s="87"/>
      <c r="G115" s="87"/>
      <c r="H115" s="87"/>
      <c r="I115" s="87"/>
      <c r="J115" s="87"/>
    </row>
    <row r="116" spans="1:10" s="97" customFormat="1" ht="12.75" customHeight="1">
      <c r="A116" s="120" t="s">
        <v>116</v>
      </c>
      <c r="B116" s="96" t="s">
        <v>115</v>
      </c>
      <c r="C116" s="99"/>
      <c r="D116" s="99"/>
      <c r="E116" s="99"/>
      <c r="F116" s="99"/>
      <c r="G116" s="99"/>
      <c r="H116" s="99"/>
      <c r="I116" s="99"/>
      <c r="J116" s="99"/>
    </row>
    <row r="117" spans="1:10" s="167" customFormat="1" ht="25.5" customHeight="1">
      <c r="A117" s="100"/>
      <c r="B117" s="232" t="s">
        <v>271</v>
      </c>
      <c r="C117" s="231"/>
      <c r="D117" s="231"/>
      <c r="E117" s="231"/>
      <c r="F117" s="231"/>
      <c r="G117" s="231"/>
      <c r="H117" s="231"/>
      <c r="I117" s="231"/>
      <c r="J117" s="231"/>
    </row>
    <row r="118" spans="1:10" ht="12.75" customHeight="1">
      <c r="A118" s="100"/>
      <c r="B118" s="164"/>
      <c r="C118" s="88"/>
      <c r="D118" s="88"/>
      <c r="E118" s="88"/>
      <c r="F118" s="88"/>
      <c r="G118" s="88"/>
      <c r="H118" s="88"/>
      <c r="I118" s="88"/>
      <c r="J118" s="88"/>
    </row>
    <row r="119" spans="1:10" ht="12.75" customHeight="1">
      <c r="A119" s="120" t="s">
        <v>118</v>
      </c>
      <c r="B119" s="86" t="s">
        <v>117</v>
      </c>
      <c r="C119" s="87"/>
      <c r="D119" s="87"/>
      <c r="E119" s="87"/>
      <c r="F119" s="87"/>
      <c r="G119" s="87"/>
      <c r="H119" s="87"/>
      <c r="I119" s="87"/>
      <c r="J119" s="87"/>
    </row>
    <row r="120" spans="1:10" ht="12.75" customHeight="1">
      <c r="A120" s="120"/>
      <c r="B120" s="111" t="s">
        <v>36</v>
      </c>
      <c r="C120" s="111"/>
      <c r="D120" s="111"/>
      <c r="E120" s="111"/>
      <c r="F120" s="111"/>
      <c r="G120" s="111"/>
      <c r="H120" s="111"/>
      <c r="I120" s="111"/>
      <c r="J120" s="111"/>
    </row>
    <row r="121" spans="1:10" ht="12.75" customHeight="1">
      <c r="A121" s="120"/>
      <c r="B121" s="111"/>
      <c r="C121" s="111"/>
      <c r="D121" s="111"/>
      <c r="E121" s="111"/>
      <c r="F121" s="111"/>
      <c r="G121" s="111"/>
      <c r="H121" s="111"/>
      <c r="I121" s="111"/>
      <c r="J121" s="111"/>
    </row>
    <row r="122" spans="1:10" ht="12.75" customHeight="1">
      <c r="A122" s="120" t="s">
        <v>120</v>
      </c>
      <c r="B122" s="86" t="s">
        <v>119</v>
      </c>
      <c r="C122" s="87"/>
      <c r="D122" s="87"/>
      <c r="E122" s="87"/>
      <c r="F122" s="87"/>
      <c r="G122" s="87"/>
      <c r="H122" s="87"/>
      <c r="I122" s="87"/>
      <c r="J122" s="87"/>
    </row>
    <row r="123" spans="1:10" ht="12.75" customHeight="1">
      <c r="A123" s="100"/>
      <c r="B123" s="227" t="s">
        <v>6</v>
      </c>
      <c r="C123" s="227"/>
      <c r="D123" s="227"/>
      <c r="E123" s="227"/>
      <c r="F123" s="227"/>
      <c r="G123" s="227"/>
      <c r="H123" s="227"/>
      <c r="I123" s="227"/>
      <c r="J123" s="227"/>
    </row>
    <row r="124" spans="1:10" ht="12.75" customHeight="1">
      <c r="A124" s="100"/>
      <c r="B124" s="227"/>
      <c r="C124" s="227"/>
      <c r="D124" s="227"/>
      <c r="E124" s="227"/>
      <c r="F124" s="227"/>
      <c r="G124" s="227"/>
      <c r="H124" s="227"/>
      <c r="I124" s="227"/>
      <c r="J124" s="227"/>
    </row>
    <row r="125" spans="1:10" ht="12.75" customHeight="1">
      <c r="A125" s="100"/>
      <c r="B125" s="95"/>
      <c r="C125" s="95"/>
      <c r="D125" s="95"/>
      <c r="E125" s="95"/>
      <c r="F125" s="95"/>
      <c r="G125" s="95"/>
      <c r="H125" s="95"/>
      <c r="I125" s="95"/>
      <c r="J125" s="95"/>
    </row>
    <row r="126" spans="1:10" ht="12.75" customHeight="1">
      <c r="A126" s="120" t="s">
        <v>122</v>
      </c>
      <c r="B126" s="86" t="s">
        <v>121</v>
      </c>
      <c r="C126" s="87"/>
      <c r="D126" s="87"/>
      <c r="E126" s="87"/>
      <c r="F126" s="87"/>
      <c r="G126" s="87"/>
      <c r="H126" s="87"/>
      <c r="I126" s="87"/>
      <c r="J126" s="87"/>
    </row>
    <row r="127" spans="1:10" ht="12.75" customHeight="1">
      <c r="A127" s="120"/>
      <c r="B127" s="87"/>
      <c r="C127" s="87"/>
      <c r="D127" s="87"/>
      <c r="E127" s="87"/>
      <c r="F127" s="87"/>
      <c r="G127" s="87"/>
      <c r="H127" s="121">
        <v>39082</v>
      </c>
      <c r="I127" s="87"/>
      <c r="J127" s="121">
        <v>38717</v>
      </c>
    </row>
    <row r="128" spans="1:10" ht="12.75" customHeight="1">
      <c r="A128" s="120"/>
      <c r="C128" s="87"/>
      <c r="D128" s="87"/>
      <c r="E128" s="87"/>
      <c r="F128" s="87"/>
      <c r="G128" s="87"/>
      <c r="H128" s="120" t="s">
        <v>264</v>
      </c>
      <c r="I128" s="87"/>
      <c r="J128" s="120" t="s">
        <v>264</v>
      </c>
    </row>
    <row r="129" spans="1:10" ht="12.75" customHeight="1">
      <c r="A129" s="120"/>
      <c r="B129" s="87" t="s">
        <v>262</v>
      </c>
      <c r="C129" s="87"/>
      <c r="D129" s="87"/>
      <c r="E129" s="87"/>
      <c r="F129" s="87"/>
      <c r="G129" s="87"/>
      <c r="H129" s="120"/>
      <c r="I129" s="87"/>
      <c r="J129" s="120"/>
    </row>
    <row r="130" spans="1:10" s="3" customFormat="1" ht="12.75" customHeight="1" thickBot="1">
      <c r="A130" s="120"/>
      <c r="B130" s="165" t="s">
        <v>263</v>
      </c>
      <c r="C130" s="87"/>
      <c r="D130" s="87"/>
      <c r="E130" s="87"/>
      <c r="F130" s="87"/>
      <c r="G130" s="87"/>
      <c r="H130" s="166">
        <v>6583</v>
      </c>
      <c r="I130" s="87"/>
      <c r="J130" s="166">
        <v>408</v>
      </c>
    </row>
    <row r="131" spans="1:10" ht="12.75" customHeight="1" thickTop="1">
      <c r="A131" s="120"/>
      <c r="B131" s="87"/>
      <c r="C131" s="87"/>
      <c r="D131" s="87"/>
      <c r="E131" s="87"/>
      <c r="F131" s="87"/>
      <c r="G131" s="87"/>
      <c r="H131" s="87"/>
      <c r="I131" s="87"/>
      <c r="J131" s="87"/>
    </row>
    <row r="132" spans="1:10" ht="12.75" customHeight="1">
      <c r="A132" s="120" t="s">
        <v>124</v>
      </c>
      <c r="B132" s="86" t="s">
        <v>123</v>
      </c>
      <c r="C132" s="87"/>
      <c r="D132" s="87"/>
      <c r="E132" s="87"/>
      <c r="F132" s="87"/>
      <c r="G132" s="87"/>
      <c r="H132" s="87"/>
      <c r="I132" s="87"/>
      <c r="J132" s="87"/>
    </row>
    <row r="133" spans="1:10" ht="12.75" customHeight="1">
      <c r="A133" s="120"/>
      <c r="B133" s="235" t="s">
        <v>37</v>
      </c>
      <c r="C133" s="235"/>
      <c r="D133" s="235"/>
      <c r="E133" s="235"/>
      <c r="F133" s="235"/>
      <c r="G133" s="235"/>
      <c r="H133" s="235"/>
      <c r="I133" s="235"/>
      <c r="J133" s="235"/>
    </row>
    <row r="134" spans="1:10" ht="12.75" customHeight="1">
      <c r="A134" s="100"/>
      <c r="B134" s="87"/>
      <c r="C134" s="87"/>
      <c r="D134" s="87"/>
      <c r="E134" s="87"/>
      <c r="F134" s="87"/>
      <c r="G134" s="87"/>
      <c r="H134" s="87"/>
      <c r="I134" s="87"/>
      <c r="J134" s="87"/>
    </row>
  </sheetData>
  <mergeCells count="24">
    <mergeCell ref="B133:J133"/>
    <mergeCell ref="B30:J31"/>
    <mergeCell ref="B52:J54"/>
    <mergeCell ref="C60:J62"/>
    <mergeCell ref="B86:J87"/>
    <mergeCell ref="B97:K99"/>
    <mergeCell ref="B27:J28"/>
    <mergeCell ref="B75:J76"/>
    <mergeCell ref="B90:J91"/>
    <mergeCell ref="B123:J124"/>
    <mergeCell ref="B82:J83"/>
    <mergeCell ref="B106:J111"/>
    <mergeCell ref="C57:J58"/>
    <mergeCell ref="B117:J117"/>
    <mergeCell ref="B101:J103"/>
    <mergeCell ref="B93:J94"/>
    <mergeCell ref="A1:J1"/>
    <mergeCell ref="A3:J3"/>
    <mergeCell ref="A5:J5"/>
    <mergeCell ref="A2:J2"/>
    <mergeCell ref="B10:J12"/>
    <mergeCell ref="B13:J16"/>
    <mergeCell ref="B18:J21"/>
    <mergeCell ref="B24:J25"/>
  </mergeCells>
  <printOptions horizontalCentered="1"/>
  <pageMargins left="0.75" right="0.5" top="1" bottom="0.5" header="0.17" footer="0.28"/>
  <pageSetup horizontalDpi="300" verticalDpi="300" orientation="portrait" paperSize="9" scale="70" r:id="rId1"/>
  <rowBreaks count="1" manualBreakCount="1">
    <brk id="73" max="255" man="1"/>
  </rowBreaks>
</worksheet>
</file>

<file path=xl/worksheets/sheet7.xml><?xml version="1.0" encoding="utf-8"?>
<worksheet xmlns="http://schemas.openxmlformats.org/spreadsheetml/2006/main" xmlns:r="http://schemas.openxmlformats.org/officeDocument/2006/relationships">
  <dimension ref="A1:K120"/>
  <sheetViews>
    <sheetView tabSelected="1" view="pageBreakPreview" zoomScaleSheetLayoutView="100" workbookViewId="0" topLeftCell="A95">
      <selection activeCell="I99" sqref="I99"/>
    </sheetView>
  </sheetViews>
  <sheetFormatPr defaultColWidth="9.140625" defaultRowHeight="12.75"/>
  <cols>
    <col min="1" max="1" width="3.7109375" style="80" customWidth="1"/>
    <col min="2" max="2" width="3.7109375" style="3" customWidth="1"/>
    <col min="3" max="3" width="39.57421875" style="3" customWidth="1"/>
    <col min="4" max="4" width="1.28515625" style="3" customWidth="1"/>
    <col min="5" max="5" width="15.7109375" style="80" customWidth="1"/>
    <col min="6" max="6" width="15.7109375" style="3" customWidth="1"/>
    <col min="7" max="7" width="1.7109375" style="3" customWidth="1"/>
    <col min="8" max="8" width="15.7109375" style="3" customWidth="1"/>
    <col min="9" max="9" width="21.7109375" style="3" customWidth="1"/>
    <col min="10" max="10" width="1.7109375" style="3" customWidth="1"/>
    <col min="11" max="16384" width="9.140625" style="3" customWidth="1"/>
  </cols>
  <sheetData>
    <row r="1" spans="1:9" ht="15.75">
      <c r="A1" s="213" t="s">
        <v>207</v>
      </c>
      <c r="B1" s="213"/>
      <c r="C1" s="213"/>
      <c r="D1" s="213"/>
      <c r="E1" s="213"/>
      <c r="F1" s="213"/>
      <c r="G1" s="213"/>
      <c r="H1" s="213"/>
      <c r="I1" s="213"/>
    </row>
    <row r="2" spans="1:9" ht="12.75">
      <c r="A2" s="211" t="s">
        <v>206</v>
      </c>
      <c r="B2" s="211"/>
      <c r="C2" s="211"/>
      <c r="D2" s="211"/>
      <c r="E2" s="211"/>
      <c r="F2" s="211"/>
      <c r="G2" s="211"/>
      <c r="H2" s="211"/>
      <c r="I2" s="211"/>
    </row>
    <row r="3" spans="1:9" ht="12.75">
      <c r="A3" s="212" t="s">
        <v>62</v>
      </c>
      <c r="B3" s="212"/>
      <c r="C3" s="212"/>
      <c r="D3" s="212"/>
      <c r="E3" s="212"/>
      <c r="F3" s="212"/>
      <c r="G3" s="212"/>
      <c r="H3" s="212"/>
      <c r="I3" s="212"/>
    </row>
    <row r="4" spans="1:9" ht="12.75">
      <c r="A4" s="187"/>
      <c r="B4" s="187"/>
      <c r="C4" s="187"/>
      <c r="D4" s="187"/>
      <c r="E4" s="187"/>
      <c r="F4" s="187"/>
      <c r="G4" s="187"/>
      <c r="H4" s="187"/>
      <c r="I4" s="187"/>
    </row>
    <row r="5" spans="1:9" ht="12.75">
      <c r="A5" s="211" t="s">
        <v>272</v>
      </c>
      <c r="B5" s="211"/>
      <c r="C5" s="211"/>
      <c r="D5" s="211"/>
      <c r="E5" s="211"/>
      <c r="F5" s="211"/>
      <c r="G5" s="211"/>
      <c r="H5" s="211"/>
      <c r="I5" s="211"/>
    </row>
    <row r="6" spans="1:9" ht="12.75">
      <c r="A6" s="188"/>
      <c r="B6" s="188"/>
      <c r="C6" s="188"/>
      <c r="D6" s="188"/>
      <c r="E6" s="188"/>
      <c r="F6" s="188"/>
      <c r="G6" s="188"/>
      <c r="H6" s="188"/>
      <c r="I6" s="188"/>
    </row>
    <row r="7" spans="1:9" ht="12.75">
      <c r="A7" s="120" t="s">
        <v>125</v>
      </c>
      <c r="B7" s="237" t="s">
        <v>266</v>
      </c>
      <c r="C7" s="228"/>
      <c r="D7" s="228"/>
      <c r="E7" s="228"/>
      <c r="F7" s="228"/>
      <c r="G7" s="228"/>
      <c r="H7" s="228"/>
      <c r="I7" s="228"/>
    </row>
    <row r="8" spans="1:9" ht="12.75">
      <c r="A8" s="120"/>
      <c r="B8" s="228"/>
      <c r="C8" s="228"/>
      <c r="D8" s="228"/>
      <c r="E8" s="228"/>
      <c r="F8" s="228"/>
      <c r="G8" s="228"/>
      <c r="H8" s="228"/>
      <c r="I8" s="228"/>
    </row>
    <row r="9" spans="1:9" ht="12.75">
      <c r="A9" s="100"/>
      <c r="B9" s="87"/>
      <c r="C9" s="87"/>
      <c r="D9" s="87"/>
      <c r="E9" s="100"/>
      <c r="F9" s="87"/>
      <c r="G9" s="87"/>
      <c r="H9" s="87"/>
      <c r="I9" s="87"/>
    </row>
    <row r="10" spans="1:9" ht="12.75">
      <c r="A10" s="120" t="s">
        <v>126</v>
      </c>
      <c r="B10" s="86" t="s">
        <v>127</v>
      </c>
      <c r="C10" s="87"/>
      <c r="D10" s="87"/>
      <c r="E10" s="100"/>
      <c r="F10" s="87"/>
      <c r="G10" s="87"/>
      <c r="H10" s="87"/>
      <c r="I10" s="87"/>
    </row>
    <row r="11" spans="1:9" ht="12.75">
      <c r="A11" s="120"/>
      <c r="B11" s="227" t="s">
        <v>282</v>
      </c>
      <c r="C11" s="227"/>
      <c r="D11" s="227"/>
      <c r="E11" s="227"/>
      <c r="F11" s="227"/>
      <c r="G11" s="227"/>
      <c r="H11" s="227"/>
      <c r="I11" s="227"/>
    </row>
    <row r="12" spans="1:9" ht="12.75">
      <c r="A12" s="120"/>
      <c r="B12" s="199"/>
      <c r="C12" s="199"/>
      <c r="D12" s="199"/>
      <c r="E12" s="199"/>
      <c r="F12" s="199"/>
      <c r="G12" s="199"/>
      <c r="H12" s="199"/>
      <c r="I12" s="199"/>
    </row>
    <row r="13" spans="1:9" ht="12.75">
      <c r="A13" s="120"/>
      <c r="B13" s="199"/>
      <c r="C13" s="199"/>
      <c r="D13" s="199"/>
      <c r="E13" s="199"/>
      <c r="F13" s="199"/>
      <c r="G13" s="199"/>
      <c r="H13" s="199"/>
      <c r="I13" s="199"/>
    </row>
    <row r="14" spans="1:9" ht="12.75">
      <c r="A14" s="120"/>
      <c r="B14" s="199"/>
      <c r="C14" s="199"/>
      <c r="D14" s="199"/>
      <c r="E14" s="199"/>
      <c r="F14" s="199"/>
      <c r="G14" s="199"/>
      <c r="H14" s="199"/>
      <c r="I14" s="199"/>
    </row>
    <row r="15" spans="1:9" ht="27.75" customHeight="1">
      <c r="A15" s="120"/>
      <c r="B15" s="199"/>
      <c r="C15" s="199"/>
      <c r="D15" s="199"/>
      <c r="E15" s="199"/>
      <c r="F15" s="199"/>
      <c r="G15" s="199"/>
      <c r="H15" s="199"/>
      <c r="I15" s="199"/>
    </row>
    <row r="16" spans="1:9" ht="12.75" customHeight="1">
      <c r="A16" s="100"/>
      <c r="B16" s="101"/>
      <c r="C16" s="101"/>
      <c r="D16" s="101"/>
      <c r="E16" s="102"/>
      <c r="F16" s="101"/>
      <c r="G16" s="101"/>
      <c r="H16" s="101"/>
      <c r="I16" s="101"/>
    </row>
    <row r="17" spans="1:9" ht="12.75">
      <c r="A17" s="120" t="s">
        <v>128</v>
      </c>
      <c r="B17" s="86" t="s">
        <v>161</v>
      </c>
      <c r="C17" s="87"/>
      <c r="D17" s="87"/>
      <c r="E17" s="100"/>
      <c r="F17" s="87"/>
      <c r="G17" s="87"/>
      <c r="H17" s="87"/>
      <c r="I17" s="87"/>
    </row>
    <row r="18" spans="1:9" ht="12.75" customHeight="1">
      <c r="A18" s="120"/>
      <c r="B18" s="185" t="s">
        <v>286</v>
      </c>
      <c r="C18" s="185"/>
      <c r="D18" s="185"/>
      <c r="E18" s="185"/>
      <c r="F18" s="185"/>
      <c r="G18" s="185"/>
      <c r="H18" s="185"/>
      <c r="I18" s="185"/>
    </row>
    <row r="19" spans="1:9" ht="12.75" customHeight="1">
      <c r="A19" s="120"/>
      <c r="B19" s="186"/>
      <c r="C19" s="186"/>
      <c r="D19" s="186"/>
      <c r="E19" s="186"/>
      <c r="F19" s="186"/>
      <c r="G19" s="186"/>
      <c r="H19" s="186"/>
      <c r="I19" s="186"/>
    </row>
    <row r="20" spans="1:9" ht="12.75" customHeight="1">
      <c r="A20" s="120"/>
      <c r="B20" s="186"/>
      <c r="C20" s="186"/>
      <c r="D20" s="186"/>
      <c r="E20" s="186"/>
      <c r="F20" s="186"/>
      <c r="G20" s="186"/>
      <c r="H20" s="186"/>
      <c r="I20" s="186"/>
    </row>
    <row r="21" spans="1:9" ht="12.75">
      <c r="A21" s="120"/>
      <c r="B21" s="186"/>
      <c r="C21" s="186"/>
      <c r="D21" s="186"/>
      <c r="E21" s="186"/>
      <c r="F21" s="186"/>
      <c r="G21" s="186"/>
      <c r="H21" s="186"/>
      <c r="I21" s="186"/>
    </row>
    <row r="22" spans="1:9" ht="12.75">
      <c r="A22" s="120"/>
      <c r="B22" s="201"/>
      <c r="C22" s="201"/>
      <c r="D22" s="201"/>
      <c r="E22" s="201"/>
      <c r="F22" s="201"/>
      <c r="G22" s="201"/>
      <c r="H22" s="201"/>
      <c r="I22" s="201"/>
    </row>
    <row r="23" spans="1:9" ht="12.75" customHeight="1">
      <c r="A23" s="120" t="s">
        <v>129</v>
      </c>
      <c r="B23" s="86" t="s">
        <v>217</v>
      </c>
      <c r="C23" s="87"/>
      <c r="D23" s="87"/>
      <c r="E23" s="100"/>
      <c r="F23" s="87"/>
      <c r="G23" s="87"/>
      <c r="H23" s="87"/>
      <c r="I23" s="87"/>
    </row>
    <row r="24" spans="1:9" ht="12.75">
      <c r="A24" s="120"/>
      <c r="B24" s="227" t="s">
        <v>273</v>
      </c>
      <c r="C24" s="227"/>
      <c r="D24" s="227"/>
      <c r="E24" s="227"/>
      <c r="F24" s="227"/>
      <c r="G24" s="227"/>
      <c r="H24" s="227"/>
      <c r="I24" s="227"/>
    </row>
    <row r="25" spans="1:9" ht="12.75">
      <c r="A25" s="120"/>
      <c r="B25" s="228"/>
      <c r="C25" s="228"/>
      <c r="D25" s="228"/>
      <c r="E25" s="228"/>
      <c r="F25" s="228"/>
      <c r="G25" s="228"/>
      <c r="H25" s="228"/>
      <c r="I25" s="228"/>
    </row>
    <row r="26" spans="1:9" ht="12.75">
      <c r="A26" s="100"/>
      <c r="B26" s="103"/>
      <c r="C26" s="103"/>
      <c r="D26" s="103"/>
      <c r="E26" s="104"/>
      <c r="F26" s="103"/>
      <c r="G26" s="103"/>
      <c r="H26" s="103"/>
      <c r="I26" s="103"/>
    </row>
    <row r="27" spans="1:9" ht="12.75">
      <c r="A27" s="120" t="s">
        <v>130</v>
      </c>
      <c r="B27" s="86" t="s">
        <v>131</v>
      </c>
      <c r="C27" s="87"/>
      <c r="D27" s="87"/>
      <c r="E27" s="100"/>
      <c r="F27" s="87"/>
      <c r="G27" s="87"/>
      <c r="H27" s="87"/>
      <c r="I27" s="87"/>
    </row>
    <row r="28" spans="1:9" ht="12.75">
      <c r="A28" s="100"/>
      <c r="B28" s="203" t="s">
        <v>283</v>
      </c>
      <c r="C28" s="203"/>
      <c r="D28" s="203"/>
      <c r="E28" s="203"/>
      <c r="F28" s="203"/>
      <c r="G28" s="203"/>
      <c r="H28" s="203"/>
      <c r="I28" s="203"/>
    </row>
    <row r="29" spans="1:9" ht="12.75">
      <c r="A29" s="100"/>
      <c r="B29" s="204"/>
      <c r="C29" s="204"/>
      <c r="D29" s="204"/>
      <c r="E29" s="204"/>
      <c r="F29" s="204"/>
      <c r="G29" s="204"/>
      <c r="H29" s="204"/>
      <c r="I29" s="204"/>
    </row>
    <row r="30" spans="1:9" ht="12.75">
      <c r="A30" s="100"/>
      <c r="B30" s="87"/>
      <c r="C30" s="87"/>
      <c r="D30" s="87"/>
      <c r="E30" s="100"/>
      <c r="F30" s="87"/>
      <c r="G30" s="87"/>
      <c r="H30" s="87"/>
      <c r="I30" s="87"/>
    </row>
    <row r="31" spans="1:9" ht="12.75">
      <c r="A31" s="120" t="s">
        <v>132</v>
      </c>
      <c r="B31" s="86" t="s">
        <v>75</v>
      </c>
      <c r="C31" s="87"/>
      <c r="D31" s="87"/>
      <c r="E31" s="100"/>
      <c r="F31" s="87"/>
      <c r="G31" s="87"/>
      <c r="H31" s="87"/>
      <c r="I31" s="87"/>
    </row>
    <row r="32" spans="1:9" ht="12.75">
      <c r="A32" s="120"/>
      <c r="B32" s="86"/>
      <c r="C32" s="87"/>
      <c r="D32" s="87"/>
      <c r="E32" s="222" t="s">
        <v>159</v>
      </c>
      <c r="F32" s="222"/>
      <c r="G32" s="14"/>
      <c r="H32" s="222" t="s">
        <v>157</v>
      </c>
      <c r="I32" s="222"/>
    </row>
    <row r="33" spans="1:9" ht="12.75">
      <c r="A33" s="120"/>
      <c r="B33" s="86"/>
      <c r="C33" s="87"/>
      <c r="D33" s="87"/>
      <c r="E33" s="6" t="s">
        <v>218</v>
      </c>
      <c r="F33" s="6" t="s">
        <v>221</v>
      </c>
      <c r="G33" s="16"/>
      <c r="H33" s="6" t="s">
        <v>218</v>
      </c>
      <c r="I33" s="6" t="s">
        <v>221</v>
      </c>
    </row>
    <row r="34" spans="1:9" ht="12.75">
      <c r="A34" s="120"/>
      <c r="B34" s="86"/>
      <c r="C34" s="87"/>
      <c r="D34" s="87"/>
      <c r="E34" s="6" t="s">
        <v>219</v>
      </c>
      <c r="F34" s="6" t="s">
        <v>222</v>
      </c>
      <c r="G34" s="16"/>
      <c r="H34" s="6" t="s">
        <v>219</v>
      </c>
      <c r="I34" s="6" t="s">
        <v>222</v>
      </c>
    </row>
    <row r="35" spans="1:9" ht="12.75">
      <c r="A35" s="120"/>
      <c r="B35" s="86"/>
      <c r="C35" s="87"/>
      <c r="D35" s="87"/>
      <c r="E35" s="6" t="s">
        <v>220</v>
      </c>
      <c r="F35" s="6" t="s">
        <v>220</v>
      </c>
      <c r="G35" s="16"/>
      <c r="H35" s="6" t="s">
        <v>223</v>
      </c>
      <c r="I35" s="6" t="s">
        <v>224</v>
      </c>
    </row>
    <row r="36" spans="1:9" ht="12.75">
      <c r="A36" s="120"/>
      <c r="B36" s="86"/>
      <c r="C36" s="87"/>
      <c r="D36" s="87"/>
      <c r="E36" s="17">
        <f>'Consolidated IS'!D14</f>
        <v>39082</v>
      </c>
      <c r="F36" s="17">
        <f>'Consolidated IS'!E14</f>
        <v>38717</v>
      </c>
      <c r="G36" s="18"/>
      <c r="H36" s="17">
        <f>'Consolidated IS'!G14</f>
        <v>39082</v>
      </c>
      <c r="I36" s="17">
        <f>'Consolidated IS'!H14</f>
        <v>38717</v>
      </c>
    </row>
    <row r="37" spans="1:9" ht="12.75">
      <c r="A37" s="120"/>
      <c r="B37" s="86"/>
      <c r="C37" s="87"/>
      <c r="D37" s="87"/>
      <c r="E37" s="6" t="s">
        <v>72</v>
      </c>
      <c r="F37" s="6" t="s">
        <v>72</v>
      </c>
      <c r="G37" s="16"/>
      <c r="H37" s="6" t="s">
        <v>72</v>
      </c>
      <c r="I37" s="6" t="s">
        <v>72</v>
      </c>
    </row>
    <row r="38" spans="1:9" ht="12.75">
      <c r="A38" s="120"/>
      <c r="B38" s="87" t="s">
        <v>225</v>
      </c>
      <c r="C38" s="87"/>
      <c r="D38" s="87"/>
      <c r="E38" s="110"/>
      <c r="F38" s="112"/>
      <c r="G38" s="112"/>
      <c r="H38" s="112"/>
      <c r="I38" s="112"/>
    </row>
    <row r="39" spans="1:9" ht="12.75">
      <c r="A39" s="120"/>
      <c r="B39" s="87"/>
      <c r="C39" s="87" t="s">
        <v>44</v>
      </c>
      <c r="D39" s="87"/>
      <c r="E39" s="190">
        <f>E41-E40</f>
        <v>-51120</v>
      </c>
      <c r="F39" s="189">
        <f>F41-F40</f>
        <v>495088</v>
      </c>
      <c r="G39" s="112"/>
      <c r="H39" s="190">
        <f>610000-30775</f>
        <v>579225</v>
      </c>
      <c r="I39" s="68">
        <f>I41-I40</f>
        <v>890801</v>
      </c>
    </row>
    <row r="40" spans="1:9" ht="12.75">
      <c r="A40" s="120"/>
      <c r="B40" s="87"/>
      <c r="C40" s="87" t="s">
        <v>288</v>
      </c>
      <c r="D40" s="87"/>
      <c r="E40" s="191">
        <v>31000</v>
      </c>
      <c r="F40" s="192">
        <v>-62000</v>
      </c>
      <c r="G40" s="112"/>
      <c r="H40" s="193">
        <f>H41-H39</f>
        <v>31000</v>
      </c>
      <c r="I40" s="192">
        <f>54000-116000</f>
        <v>-62000</v>
      </c>
    </row>
    <row r="41" spans="1:9" ht="13.5" thickBot="1">
      <c r="A41" s="120"/>
      <c r="C41" s="87"/>
      <c r="D41" s="87"/>
      <c r="E41" s="184">
        <f>-'Consolidated IS'!D31</f>
        <v>-20120</v>
      </c>
      <c r="F41" s="130">
        <f>-'Consolidated IS'!E31</f>
        <v>433088</v>
      </c>
      <c r="G41" s="112"/>
      <c r="H41" s="129">
        <f>-'Consolidated IS'!G31</f>
        <v>610225</v>
      </c>
      <c r="I41" s="130">
        <f>-'Consolidated IS'!H31</f>
        <v>828801</v>
      </c>
    </row>
    <row r="42" spans="1:9" ht="12.75">
      <c r="A42" s="120"/>
      <c r="B42" s="86"/>
      <c r="C42" s="87"/>
      <c r="D42" s="87"/>
      <c r="E42" s="100"/>
      <c r="F42" s="87"/>
      <c r="G42" s="87"/>
      <c r="H42" s="87"/>
      <c r="I42" s="87"/>
    </row>
    <row r="43" spans="1:9" ht="12.75" customHeight="1">
      <c r="A43" s="100"/>
      <c r="B43" s="233" t="s">
        <v>287</v>
      </c>
      <c r="C43" s="233"/>
      <c r="D43" s="233"/>
      <c r="E43" s="233"/>
      <c r="F43" s="233"/>
      <c r="G43" s="233"/>
      <c r="H43" s="233"/>
      <c r="I43" s="233"/>
    </row>
    <row r="44" spans="1:9" ht="12.75" customHeight="1">
      <c r="A44" s="100"/>
      <c r="B44" s="233"/>
      <c r="C44" s="233"/>
      <c r="D44" s="233"/>
      <c r="E44" s="233"/>
      <c r="F44" s="233"/>
      <c r="G44" s="233"/>
      <c r="H44" s="233"/>
      <c r="I44" s="233"/>
    </row>
    <row r="45" spans="1:9" ht="12.75" customHeight="1">
      <c r="A45" s="100"/>
      <c r="B45" s="233"/>
      <c r="C45" s="233"/>
      <c r="D45" s="233"/>
      <c r="E45" s="233"/>
      <c r="F45" s="233"/>
      <c r="G45" s="233"/>
      <c r="H45" s="233"/>
      <c r="I45" s="233"/>
    </row>
    <row r="46" spans="1:9" ht="12.75" customHeight="1">
      <c r="A46" s="100"/>
      <c r="B46" s="233"/>
      <c r="C46" s="233"/>
      <c r="D46" s="233"/>
      <c r="E46" s="233"/>
      <c r="F46" s="233"/>
      <c r="G46" s="233"/>
      <c r="H46" s="233"/>
      <c r="I46" s="233"/>
    </row>
    <row r="47" spans="1:9" ht="12.75" customHeight="1">
      <c r="A47" s="100"/>
      <c r="B47" s="233"/>
      <c r="C47" s="233"/>
      <c r="D47" s="233"/>
      <c r="E47" s="233"/>
      <c r="F47" s="233"/>
      <c r="G47" s="233"/>
      <c r="H47" s="233"/>
      <c r="I47" s="233"/>
    </row>
    <row r="48" spans="1:9" ht="26.25" customHeight="1">
      <c r="A48" s="100"/>
      <c r="B48" s="233"/>
      <c r="C48" s="233"/>
      <c r="D48" s="233"/>
      <c r="E48" s="233"/>
      <c r="F48" s="233"/>
      <c r="G48" s="233"/>
      <c r="H48" s="233"/>
      <c r="I48" s="233"/>
    </row>
    <row r="49" spans="1:9" ht="12.75">
      <c r="A49" s="100"/>
      <c r="B49" s="233"/>
      <c r="C49" s="233"/>
      <c r="D49" s="233"/>
      <c r="E49" s="233"/>
      <c r="F49" s="233"/>
      <c r="G49" s="233"/>
      <c r="H49" s="233"/>
      <c r="I49" s="233"/>
    </row>
    <row r="50" spans="1:9" ht="12.75">
      <c r="A50" s="120" t="s">
        <v>133</v>
      </c>
      <c r="B50" s="86" t="s">
        <v>38</v>
      </c>
      <c r="C50" s="87"/>
      <c r="D50" s="87"/>
      <c r="E50" s="100"/>
      <c r="F50" s="87"/>
      <c r="G50" s="87"/>
      <c r="H50" s="87"/>
      <c r="I50" s="87"/>
    </row>
    <row r="51" spans="1:9" ht="12.75">
      <c r="A51" s="100"/>
      <c r="B51" s="111" t="s">
        <v>250</v>
      </c>
      <c r="C51" s="119"/>
      <c r="D51" s="119"/>
      <c r="E51" s="119"/>
      <c r="F51" s="119"/>
      <c r="G51" s="119"/>
      <c r="H51" s="119"/>
      <c r="I51" s="119"/>
    </row>
    <row r="52" spans="1:9" ht="12.75">
      <c r="A52" s="100"/>
      <c r="B52" s="119"/>
      <c r="C52" s="119"/>
      <c r="D52" s="119"/>
      <c r="E52" s="119"/>
      <c r="F52" s="119"/>
      <c r="G52" s="119"/>
      <c r="H52" s="119"/>
      <c r="I52" s="119"/>
    </row>
    <row r="53" spans="1:9" ht="12.75">
      <c r="A53" s="120" t="s">
        <v>134</v>
      </c>
      <c r="B53" s="86" t="s">
        <v>39</v>
      </c>
      <c r="C53" s="87"/>
      <c r="D53" s="87"/>
      <c r="E53" s="100"/>
      <c r="F53" s="87"/>
      <c r="G53" s="87"/>
      <c r="H53" s="87"/>
      <c r="I53" s="87"/>
    </row>
    <row r="54" spans="1:9" ht="12.75">
      <c r="A54" s="100"/>
      <c r="B54" s="202" t="s">
        <v>251</v>
      </c>
      <c r="C54" s="202"/>
      <c r="D54" s="202"/>
      <c r="E54" s="202"/>
      <c r="F54" s="202"/>
      <c r="G54" s="202"/>
      <c r="H54" s="202"/>
      <c r="I54" s="202"/>
    </row>
    <row r="55" spans="1:9" ht="12.75">
      <c r="A55" s="100"/>
      <c r="B55" s="106"/>
      <c r="C55" s="106"/>
      <c r="D55" s="106"/>
      <c r="E55" s="106"/>
      <c r="F55" s="106"/>
      <c r="G55" s="106"/>
      <c r="H55" s="106"/>
      <c r="I55" s="106"/>
    </row>
    <row r="56" spans="1:9" ht="12.75">
      <c r="A56" s="120" t="s">
        <v>135</v>
      </c>
      <c r="B56" s="86" t="s">
        <v>40</v>
      </c>
      <c r="C56" s="106"/>
      <c r="D56" s="106"/>
      <c r="E56" s="106"/>
      <c r="F56" s="106"/>
      <c r="G56" s="106"/>
      <c r="H56" s="106"/>
      <c r="I56" s="106"/>
    </row>
    <row r="57" spans="1:9" ht="164.25" customHeight="1">
      <c r="A57" s="100"/>
      <c r="B57" s="233" t="s">
        <v>285</v>
      </c>
      <c r="C57" s="197"/>
      <c r="D57" s="197"/>
      <c r="E57" s="197"/>
      <c r="F57" s="197"/>
      <c r="G57" s="197"/>
      <c r="H57" s="197"/>
      <c r="I57" s="197"/>
    </row>
    <row r="58" spans="1:9" ht="12.75">
      <c r="A58" s="100"/>
      <c r="B58" s="233" t="s">
        <v>1</v>
      </c>
      <c r="C58" s="233"/>
      <c r="D58" s="233"/>
      <c r="E58" s="233"/>
      <c r="F58" s="233"/>
      <c r="G58" s="233"/>
      <c r="H58" s="233"/>
      <c r="I58" s="233"/>
    </row>
    <row r="59" spans="1:9" ht="12.75">
      <c r="A59" s="100"/>
      <c r="B59" s="233"/>
      <c r="C59" s="233"/>
      <c r="D59" s="233"/>
      <c r="E59" s="233"/>
      <c r="F59" s="233"/>
      <c r="G59" s="233"/>
      <c r="H59" s="233"/>
      <c r="I59" s="233"/>
    </row>
    <row r="60" spans="1:9" ht="12.75">
      <c r="A60" s="100"/>
      <c r="B60" s="233"/>
      <c r="C60" s="233"/>
      <c r="D60" s="233"/>
      <c r="E60" s="233"/>
      <c r="F60" s="233"/>
      <c r="G60" s="233"/>
      <c r="H60" s="233"/>
      <c r="I60" s="233"/>
    </row>
    <row r="61" spans="1:9" ht="12.75">
      <c r="A61" s="100"/>
      <c r="B61" s="233"/>
      <c r="C61" s="233"/>
      <c r="D61" s="233"/>
      <c r="E61" s="233"/>
      <c r="F61" s="233"/>
      <c r="G61" s="233"/>
      <c r="H61" s="233"/>
      <c r="I61" s="233"/>
    </row>
    <row r="62" spans="1:9" ht="41.25" customHeight="1">
      <c r="A62" s="100"/>
      <c r="B62" s="234" t="s">
        <v>0</v>
      </c>
      <c r="C62" s="234"/>
      <c r="D62" s="234"/>
      <c r="E62" s="234"/>
      <c r="F62" s="234"/>
      <c r="G62" s="234"/>
      <c r="H62" s="234"/>
      <c r="I62" s="234"/>
    </row>
    <row r="63" spans="1:9" ht="50.25" customHeight="1">
      <c r="A63" s="100"/>
      <c r="B63" s="234" t="s">
        <v>3</v>
      </c>
      <c r="C63" s="234"/>
      <c r="D63" s="234"/>
      <c r="E63" s="234"/>
      <c r="F63" s="234"/>
      <c r="G63" s="234"/>
      <c r="H63" s="234"/>
      <c r="I63" s="234"/>
    </row>
    <row r="64" spans="1:9" ht="113.25" customHeight="1">
      <c r="A64" s="100"/>
      <c r="B64" s="234" t="s">
        <v>4</v>
      </c>
      <c r="C64" s="234"/>
      <c r="D64" s="234"/>
      <c r="E64" s="234"/>
      <c r="F64" s="234"/>
      <c r="G64" s="234"/>
      <c r="H64" s="234"/>
      <c r="I64" s="234"/>
    </row>
    <row r="65" spans="1:10" ht="26.25" customHeight="1">
      <c r="A65" s="100"/>
      <c r="B65" s="234" t="s">
        <v>2</v>
      </c>
      <c r="C65" s="234"/>
      <c r="D65" s="234"/>
      <c r="E65" s="234"/>
      <c r="F65" s="234"/>
      <c r="G65" s="234"/>
      <c r="H65" s="234"/>
      <c r="I65" s="234"/>
      <c r="J65" s="175"/>
    </row>
    <row r="66" spans="1:10" ht="14.25" customHeight="1">
      <c r="A66" s="100"/>
      <c r="B66" s="200"/>
      <c r="C66" s="200"/>
      <c r="D66" s="200"/>
      <c r="E66" s="200"/>
      <c r="F66" s="200"/>
      <c r="G66" s="200"/>
      <c r="H66" s="200"/>
      <c r="I66" s="200"/>
      <c r="J66" s="200"/>
    </row>
    <row r="67" spans="1:9" ht="12.75">
      <c r="A67" s="120" t="s">
        <v>139</v>
      </c>
      <c r="B67" s="86" t="s">
        <v>136</v>
      </c>
      <c r="C67" s="87"/>
      <c r="D67" s="87"/>
      <c r="E67" s="100"/>
      <c r="F67" s="87"/>
      <c r="G67" s="87"/>
      <c r="H67" s="87"/>
      <c r="I67" s="87"/>
    </row>
    <row r="68" spans="1:9" ht="12.75">
      <c r="A68" s="120"/>
      <c r="B68" s="87"/>
      <c r="C68" s="87"/>
      <c r="D68" s="87"/>
      <c r="E68" s="100"/>
      <c r="F68" s="87"/>
      <c r="G68" s="87"/>
      <c r="H68" s="121" t="str">
        <f>'Balance Sheet'!C12</f>
        <v>As at</v>
      </c>
      <c r="I68" s="87"/>
    </row>
    <row r="69" spans="1:9" ht="12.75">
      <c r="A69" s="120"/>
      <c r="B69" s="86"/>
      <c r="C69" s="87"/>
      <c r="D69" s="87"/>
      <c r="E69" s="100"/>
      <c r="F69" s="87"/>
      <c r="G69" s="87"/>
      <c r="H69" s="121">
        <f>'Balance Sheet'!C13</f>
        <v>39082</v>
      </c>
      <c r="I69" s="87"/>
    </row>
    <row r="70" spans="1:9" ht="12.75" customHeight="1">
      <c r="A70" s="100"/>
      <c r="B70" s="87"/>
      <c r="C70" s="87"/>
      <c r="D70" s="87"/>
      <c r="E70" s="100"/>
      <c r="F70" s="87"/>
      <c r="H70" s="120" t="s">
        <v>72</v>
      </c>
      <c r="I70" s="87"/>
    </row>
    <row r="71" spans="1:9" ht="12.75" customHeight="1">
      <c r="A71" s="100"/>
      <c r="B71" s="100" t="s">
        <v>137</v>
      </c>
      <c r="C71" s="122" t="s">
        <v>162</v>
      </c>
      <c r="D71" s="87"/>
      <c r="E71" s="100"/>
      <c r="F71" s="87"/>
      <c r="H71" s="87"/>
      <c r="I71" s="87"/>
    </row>
    <row r="72" spans="1:9" ht="12.75" customHeight="1">
      <c r="A72" s="100"/>
      <c r="B72" s="100"/>
      <c r="C72" s="87" t="s">
        <v>41</v>
      </c>
      <c r="D72" s="87"/>
      <c r="E72" s="100"/>
      <c r="F72" s="87"/>
      <c r="H72" s="123">
        <f>H74-H73</f>
        <v>3863599.2215554775</v>
      </c>
      <c r="I72" s="87"/>
    </row>
    <row r="73" spans="1:9" ht="12.75" customHeight="1">
      <c r="A73" s="100"/>
      <c r="B73" s="100"/>
      <c r="C73" s="87" t="s">
        <v>42</v>
      </c>
      <c r="D73" s="87"/>
      <c r="E73" s="100"/>
      <c r="F73" s="87"/>
      <c r="H73" s="68">
        <v>2367818.7784445225</v>
      </c>
      <c r="I73" s="87"/>
    </row>
    <row r="74" spans="1:9" ht="12.75" customHeight="1" thickBot="1">
      <c r="A74" s="100"/>
      <c r="B74" s="100"/>
      <c r="C74" s="87"/>
      <c r="D74" s="87"/>
      <c r="E74" s="100"/>
      <c r="F74" s="87"/>
      <c r="H74" s="128">
        <f>'Balance Sheet'!C31</f>
        <v>6231418</v>
      </c>
      <c r="I74" s="87"/>
    </row>
    <row r="75" spans="1:9" ht="12.75" customHeight="1">
      <c r="A75" s="100"/>
      <c r="B75" s="100" t="s">
        <v>138</v>
      </c>
      <c r="C75" s="122" t="s">
        <v>215</v>
      </c>
      <c r="D75" s="87"/>
      <c r="E75" s="100"/>
      <c r="F75" s="87"/>
      <c r="H75" s="68"/>
      <c r="I75" s="87"/>
    </row>
    <row r="76" spans="1:9" ht="12.75" customHeight="1">
      <c r="A76" s="100"/>
      <c r="B76" s="87"/>
      <c r="C76" s="87" t="s">
        <v>41</v>
      </c>
      <c r="D76" s="87"/>
      <c r="E76" s="100"/>
      <c r="F76" s="87"/>
      <c r="H76" s="68">
        <f>H78-H77</f>
        <v>8655068.778444523</v>
      </c>
      <c r="I76" s="87"/>
    </row>
    <row r="77" spans="1:9" ht="12.75" customHeight="1">
      <c r="A77" s="100"/>
      <c r="B77" s="87"/>
      <c r="C77" s="87" t="s">
        <v>42</v>
      </c>
      <c r="D77" s="87"/>
      <c r="E77" s="100"/>
      <c r="F77" s="87"/>
      <c r="H77" s="68">
        <v>67731.22155547733</v>
      </c>
      <c r="I77" s="87"/>
    </row>
    <row r="78" spans="1:9" ht="12.75" customHeight="1" thickBot="1">
      <c r="A78" s="100"/>
      <c r="B78" s="87"/>
      <c r="C78" s="87"/>
      <c r="D78" s="87"/>
      <c r="E78" s="100"/>
      <c r="F78" s="87"/>
      <c r="H78" s="128">
        <f>'Balance Sheet'!C45</f>
        <v>8722800</v>
      </c>
      <c r="I78" s="87"/>
    </row>
    <row r="79" spans="1:9" ht="12.75" customHeight="1">
      <c r="A79" s="100"/>
      <c r="B79" s="87"/>
      <c r="C79" s="87" t="s">
        <v>252</v>
      </c>
      <c r="D79" s="87"/>
      <c r="E79" s="100"/>
      <c r="F79" s="87"/>
      <c r="G79" s="107"/>
      <c r="H79" s="87"/>
      <c r="I79" s="87"/>
    </row>
    <row r="80" spans="1:9" ht="12.75" customHeight="1">
      <c r="A80" s="100"/>
      <c r="B80" s="87"/>
      <c r="C80" s="87"/>
      <c r="D80" s="87"/>
      <c r="E80" s="100"/>
      <c r="F80" s="120" t="s">
        <v>253</v>
      </c>
      <c r="G80" s="133"/>
      <c r="H80" s="120" t="s">
        <v>72</v>
      </c>
      <c r="I80" s="87"/>
    </row>
    <row r="81" spans="1:9" ht="12.75" customHeight="1">
      <c r="A81" s="100"/>
      <c r="B81" s="87"/>
      <c r="C81" s="87"/>
      <c r="D81" s="87"/>
      <c r="E81" s="100"/>
      <c r="F81" s="86"/>
      <c r="G81" s="133"/>
      <c r="H81" s="134" t="s">
        <v>255</v>
      </c>
      <c r="I81" s="87"/>
    </row>
    <row r="82" spans="1:9" ht="12.75" customHeight="1">
      <c r="A82" s="100"/>
      <c r="B82" s="87"/>
      <c r="C82" s="87"/>
      <c r="D82" s="87"/>
      <c r="E82" s="100"/>
      <c r="F82" s="87"/>
      <c r="G82" s="107"/>
      <c r="H82" s="132"/>
      <c r="I82" s="87"/>
    </row>
    <row r="83" spans="1:9" ht="12.75" customHeight="1" thickBot="1">
      <c r="A83" s="100"/>
      <c r="B83" s="87"/>
      <c r="C83" s="87" t="s">
        <v>254</v>
      </c>
      <c r="D83" s="87"/>
      <c r="E83" s="100"/>
      <c r="F83" s="130">
        <v>4499549</v>
      </c>
      <c r="G83" s="68"/>
      <c r="H83" s="130">
        <v>439660</v>
      </c>
      <c r="I83" s="87"/>
    </row>
    <row r="84" spans="1:9" ht="12.75" customHeight="1">
      <c r="A84" s="100"/>
      <c r="B84" s="87"/>
      <c r="D84" s="87"/>
      <c r="E84" s="100"/>
      <c r="F84" s="87"/>
      <c r="G84" s="87"/>
      <c r="H84" s="87"/>
      <c r="I84" s="87"/>
    </row>
    <row r="85" spans="1:9" ht="12.75" customHeight="1">
      <c r="A85" s="120" t="s">
        <v>141</v>
      </c>
      <c r="B85" s="86" t="s">
        <v>140</v>
      </c>
      <c r="C85" s="87"/>
      <c r="D85" s="87"/>
      <c r="E85" s="100"/>
      <c r="F85" s="87"/>
      <c r="G85" s="87"/>
      <c r="H85" s="87"/>
      <c r="I85" s="87"/>
    </row>
    <row r="86" spans="1:9" ht="12.75" customHeight="1">
      <c r="A86" s="100"/>
      <c r="B86" s="198" t="s">
        <v>16</v>
      </c>
      <c r="C86" s="198"/>
      <c r="D86" s="198"/>
      <c r="E86" s="198"/>
      <c r="F86" s="198"/>
      <c r="G86" s="198"/>
      <c r="H86" s="198"/>
      <c r="I86" s="198"/>
    </row>
    <row r="87" spans="1:9" ht="12.75" customHeight="1">
      <c r="A87" s="100"/>
      <c r="B87" s="228"/>
      <c r="C87" s="228"/>
      <c r="D87" s="228"/>
      <c r="E87" s="228"/>
      <c r="F87" s="228"/>
      <c r="G87" s="228"/>
      <c r="H87" s="228"/>
      <c r="I87" s="228"/>
    </row>
    <row r="88" spans="1:9" ht="12.75" customHeight="1">
      <c r="A88" s="100"/>
      <c r="B88" s="87"/>
      <c r="C88" s="87"/>
      <c r="D88" s="87"/>
      <c r="E88" s="100"/>
      <c r="F88" s="87"/>
      <c r="G88" s="87"/>
      <c r="H88" s="87"/>
      <c r="I88" s="87"/>
    </row>
    <row r="89" ht="12.75" customHeight="1"/>
    <row r="90" ht="0.75" customHeight="1"/>
    <row r="91" spans="1:9" ht="12.75" customHeight="1">
      <c r="A91" s="120" t="s">
        <v>143</v>
      </c>
      <c r="B91" s="86" t="s">
        <v>142</v>
      </c>
      <c r="C91" s="87"/>
      <c r="D91" s="87"/>
      <c r="E91" s="100"/>
      <c r="F91" s="87"/>
      <c r="G91" s="87"/>
      <c r="H91" s="87"/>
      <c r="I91" s="87"/>
    </row>
    <row r="92" spans="1:9" ht="12.75" customHeight="1">
      <c r="A92" s="100"/>
      <c r="B92" s="198" t="s">
        <v>5</v>
      </c>
      <c r="C92" s="198"/>
      <c r="D92" s="198"/>
      <c r="E92" s="198"/>
      <c r="F92" s="198"/>
      <c r="G92" s="198"/>
      <c r="H92" s="198"/>
      <c r="I92" s="198"/>
    </row>
    <row r="93" spans="1:9" ht="12.75" customHeight="1">
      <c r="A93" s="100"/>
      <c r="B93" s="199"/>
      <c r="C93" s="199"/>
      <c r="D93" s="199"/>
      <c r="E93" s="199"/>
      <c r="F93" s="199"/>
      <c r="G93" s="199"/>
      <c r="H93" s="199"/>
      <c r="I93" s="199"/>
    </row>
    <row r="94" spans="1:9" ht="12.75" customHeight="1">
      <c r="A94" s="100"/>
      <c r="B94" s="101"/>
      <c r="C94" s="101"/>
      <c r="D94" s="101"/>
      <c r="E94" s="101"/>
      <c r="F94" s="101"/>
      <c r="G94" s="101"/>
      <c r="H94" s="101"/>
      <c r="I94" s="101"/>
    </row>
    <row r="95" spans="1:9" ht="12.75" customHeight="1">
      <c r="A95" s="120" t="s">
        <v>145</v>
      </c>
      <c r="B95" s="86" t="s">
        <v>144</v>
      </c>
      <c r="C95" s="87"/>
      <c r="D95" s="87"/>
      <c r="E95" s="100"/>
      <c r="F95" s="87"/>
      <c r="G95" s="87"/>
      <c r="H95" s="87"/>
      <c r="I95" s="87"/>
    </row>
    <row r="96" spans="1:11" ht="12.75" customHeight="1">
      <c r="A96" s="3"/>
      <c r="B96" s="236" t="s">
        <v>281</v>
      </c>
      <c r="C96" s="236"/>
      <c r="D96" s="236"/>
      <c r="E96" s="236"/>
      <c r="F96" s="236"/>
      <c r="G96" s="236"/>
      <c r="H96" s="236"/>
      <c r="I96" s="236"/>
      <c r="J96" s="168"/>
      <c r="K96" s="168"/>
    </row>
    <row r="97" spans="1:11" ht="12.75" customHeight="1">
      <c r="A97" s="168"/>
      <c r="B97" s="236"/>
      <c r="C97" s="236"/>
      <c r="D97" s="236"/>
      <c r="E97" s="236"/>
      <c r="F97" s="236"/>
      <c r="G97" s="236"/>
      <c r="H97" s="236"/>
      <c r="I97" s="236"/>
      <c r="J97" s="168"/>
      <c r="K97" s="168"/>
    </row>
    <row r="98" spans="1:11" ht="12.75" customHeight="1">
      <c r="A98" s="168"/>
      <c r="B98" s="236"/>
      <c r="C98" s="236"/>
      <c r="D98" s="236"/>
      <c r="E98" s="236"/>
      <c r="F98" s="236"/>
      <c r="G98" s="236"/>
      <c r="H98" s="236"/>
      <c r="I98" s="236"/>
      <c r="J98" s="168"/>
      <c r="K98" s="168"/>
    </row>
    <row r="99" spans="1:11" ht="12.75" customHeight="1">
      <c r="A99" s="120"/>
      <c r="B99" s="86"/>
      <c r="C99" s="87"/>
      <c r="D99" s="87"/>
      <c r="E99" s="87"/>
      <c r="F99" s="87"/>
      <c r="G99" s="87"/>
      <c r="H99" s="87"/>
      <c r="I99" s="87"/>
      <c r="J99" s="87"/>
      <c r="K99" s="8"/>
    </row>
    <row r="100" spans="1:11" ht="12.75" customHeight="1">
      <c r="A100" s="120"/>
      <c r="B100" s="233" t="s">
        <v>280</v>
      </c>
      <c r="C100" s="233"/>
      <c r="D100" s="233"/>
      <c r="E100" s="233"/>
      <c r="F100" s="233"/>
      <c r="G100" s="233"/>
      <c r="H100" s="233"/>
      <c r="I100" s="233"/>
      <c r="J100" s="169"/>
      <c r="K100" s="8"/>
    </row>
    <row r="101" spans="1:11" ht="12.75" customHeight="1">
      <c r="A101" s="100"/>
      <c r="B101" s="233"/>
      <c r="C101" s="233"/>
      <c r="D101" s="233"/>
      <c r="E101" s="233"/>
      <c r="F101" s="233"/>
      <c r="G101" s="233"/>
      <c r="H101" s="233"/>
      <c r="I101" s="233"/>
      <c r="J101" s="169"/>
      <c r="K101" s="8"/>
    </row>
    <row r="102" spans="1:11" ht="12.75" customHeight="1">
      <c r="A102" s="100"/>
      <c r="B102" s="233"/>
      <c r="C102" s="233"/>
      <c r="D102" s="233"/>
      <c r="E102" s="233"/>
      <c r="F102" s="233"/>
      <c r="G102" s="233"/>
      <c r="H102" s="233"/>
      <c r="I102" s="233"/>
      <c r="J102" s="169"/>
      <c r="K102" s="8"/>
    </row>
    <row r="103" spans="1:9" ht="12.75" customHeight="1">
      <c r="A103" s="120"/>
      <c r="C103" s="87"/>
      <c r="D103" s="87"/>
      <c r="E103" s="100"/>
      <c r="F103" s="87"/>
      <c r="G103" s="87"/>
      <c r="H103" s="87"/>
      <c r="I103" s="87"/>
    </row>
    <row r="104" spans="1:9" ht="12.75" customHeight="1">
      <c r="A104" s="120" t="s">
        <v>147</v>
      </c>
      <c r="B104" s="86" t="s">
        <v>146</v>
      </c>
      <c r="C104" s="87"/>
      <c r="D104" s="87"/>
      <c r="E104" s="100"/>
      <c r="F104" s="87"/>
      <c r="G104" s="87"/>
      <c r="H104" s="87"/>
      <c r="I104" s="87"/>
    </row>
    <row r="105" spans="1:9" ht="12.75" customHeight="1">
      <c r="A105" s="120"/>
      <c r="B105" s="100"/>
      <c r="C105" s="87"/>
      <c r="D105" s="87"/>
      <c r="E105" s="222" t="s">
        <v>159</v>
      </c>
      <c r="F105" s="222"/>
      <c r="G105" s="14"/>
      <c r="H105" s="222" t="s">
        <v>157</v>
      </c>
      <c r="I105" s="222"/>
    </row>
    <row r="106" spans="1:9" ht="12.75" customHeight="1">
      <c r="A106" s="120"/>
      <c r="B106" s="87"/>
      <c r="C106" s="108"/>
      <c r="D106" s="108"/>
      <c r="E106" s="6" t="s">
        <v>218</v>
      </c>
      <c r="F106" s="6" t="s">
        <v>221</v>
      </c>
      <c r="G106" s="16"/>
      <c r="H106" s="6" t="s">
        <v>218</v>
      </c>
      <c r="I106" s="6" t="s">
        <v>221</v>
      </c>
    </row>
    <row r="107" spans="1:9" ht="12.75" customHeight="1">
      <c r="A107" s="120"/>
      <c r="B107" s="87"/>
      <c r="C107" s="105"/>
      <c r="D107" s="105"/>
      <c r="E107" s="6" t="s">
        <v>219</v>
      </c>
      <c r="F107" s="6" t="s">
        <v>222</v>
      </c>
      <c r="G107" s="16"/>
      <c r="H107" s="6" t="s">
        <v>219</v>
      </c>
      <c r="I107" s="6" t="s">
        <v>222</v>
      </c>
    </row>
    <row r="108" spans="1:9" ht="12.75" customHeight="1">
      <c r="A108" s="120"/>
      <c r="B108" s="100"/>
      <c r="C108" s="87"/>
      <c r="D108" s="87"/>
      <c r="E108" s="6" t="s">
        <v>220</v>
      </c>
      <c r="F108" s="6" t="s">
        <v>220</v>
      </c>
      <c r="G108" s="16"/>
      <c r="H108" s="6" t="s">
        <v>223</v>
      </c>
      <c r="I108" s="6" t="s">
        <v>224</v>
      </c>
    </row>
    <row r="109" spans="1:9" ht="12.75" customHeight="1">
      <c r="A109" s="120"/>
      <c r="B109" s="87"/>
      <c r="C109" s="108"/>
      <c r="D109" s="108"/>
      <c r="E109" s="17">
        <f>E36</f>
        <v>39082</v>
      </c>
      <c r="F109" s="17">
        <f>F36</f>
        <v>38717</v>
      </c>
      <c r="G109" s="18"/>
      <c r="H109" s="17">
        <f>H36</f>
        <v>39082</v>
      </c>
      <c r="I109" s="17">
        <f>I36</f>
        <v>38717</v>
      </c>
    </row>
    <row r="110" spans="1:9" ht="12.75" customHeight="1">
      <c r="A110" s="120"/>
      <c r="B110" s="87"/>
      <c r="C110" s="105"/>
      <c r="D110" s="105"/>
      <c r="E110" s="109"/>
      <c r="F110" s="109"/>
      <c r="H110" s="105"/>
      <c r="I110" s="105"/>
    </row>
    <row r="111" spans="1:9" ht="12.75" customHeight="1">
      <c r="A111" s="120"/>
      <c r="B111" s="87" t="s">
        <v>289</v>
      </c>
      <c r="C111" s="108"/>
      <c r="D111" s="105"/>
      <c r="E111" s="124">
        <f>'Consolidated IS'!D33</f>
        <v>1944821</v>
      </c>
      <c r="F111" s="124">
        <f>'Consolidated IS'!E33</f>
        <v>1146645</v>
      </c>
      <c r="G111" s="112"/>
      <c r="H111" s="124">
        <f>'Consolidated IS'!G33</f>
        <v>7234017</v>
      </c>
      <c r="I111" s="124">
        <f>'Consolidated IS'!H33</f>
        <v>5351704</v>
      </c>
    </row>
    <row r="112" spans="1:9" ht="12.75" customHeight="1">
      <c r="A112" s="120"/>
      <c r="B112" s="87"/>
      <c r="C112" s="105"/>
      <c r="D112" s="105"/>
      <c r="E112" s="109"/>
      <c r="F112" s="109"/>
      <c r="H112" s="105"/>
      <c r="I112" s="105"/>
    </row>
    <row r="113" spans="1:9" ht="12.75" customHeight="1">
      <c r="A113" s="120"/>
      <c r="B113" s="111" t="s">
        <v>43</v>
      </c>
      <c r="C113" s="87"/>
      <c r="D113" s="87"/>
      <c r="E113" s="110">
        <f>Summary!C38</f>
        <v>191666667</v>
      </c>
      <c r="F113" s="110">
        <f>Summary!D38</f>
        <v>189832931</v>
      </c>
      <c r="H113" s="110">
        <f>Summary!F38</f>
        <v>191666667</v>
      </c>
      <c r="I113" s="110">
        <f>Summary!G38</f>
        <v>189832931</v>
      </c>
    </row>
    <row r="114" spans="1:9" ht="12.75" customHeight="1">
      <c r="A114" s="120"/>
      <c r="B114" s="87"/>
      <c r="C114" s="87"/>
      <c r="D114" s="87"/>
      <c r="E114" s="110"/>
      <c r="F114" s="100"/>
      <c r="H114" s="110"/>
      <c r="I114" s="87"/>
    </row>
    <row r="115" spans="1:9" ht="12.75" customHeight="1">
      <c r="A115" s="120"/>
      <c r="B115" s="29" t="s">
        <v>209</v>
      </c>
      <c r="C115" s="29"/>
      <c r="D115" s="29"/>
      <c r="E115" s="29"/>
      <c r="F115" s="100"/>
      <c r="H115" s="87"/>
      <c r="I115" s="87"/>
    </row>
    <row r="116" spans="1:9" ht="12.75">
      <c r="A116" s="120"/>
      <c r="C116" s="47" t="s">
        <v>178</v>
      </c>
      <c r="D116" s="32"/>
      <c r="E116" s="32">
        <f>Summary!C40</f>
        <v>1.01</v>
      </c>
      <c r="F116" s="32">
        <f>Summary!D40</f>
        <v>0.6</v>
      </c>
      <c r="H116" s="32">
        <f>Summary!F40</f>
        <v>3.77</v>
      </c>
      <c r="I116" s="32">
        <f>Summary!G40</f>
        <v>2.82</v>
      </c>
    </row>
    <row r="117" spans="1:9" ht="13.5" thickBot="1">
      <c r="A117" s="120"/>
      <c r="C117" s="47" t="s">
        <v>208</v>
      </c>
      <c r="D117" s="81"/>
      <c r="E117" s="131" t="s">
        <v>74</v>
      </c>
      <c r="F117" s="131" t="s">
        <v>74</v>
      </c>
      <c r="H117" s="131" t="s">
        <v>74</v>
      </c>
      <c r="I117" s="131" t="s">
        <v>74</v>
      </c>
    </row>
    <row r="118" spans="1:9" ht="12.75">
      <c r="A118" s="120"/>
      <c r="B118" s="114"/>
      <c r="C118" s="87"/>
      <c r="D118" s="87"/>
      <c r="E118" s="116"/>
      <c r="F118" s="115"/>
      <c r="H118" s="113"/>
      <c r="I118" s="117"/>
    </row>
    <row r="119" spans="1:9" ht="12.75">
      <c r="A119" s="120" t="s">
        <v>45</v>
      </c>
      <c r="B119" s="86" t="s">
        <v>46</v>
      </c>
      <c r="C119" s="87"/>
      <c r="D119" s="87"/>
      <c r="E119" s="118"/>
      <c r="F119" s="87"/>
      <c r="G119" s="87"/>
      <c r="H119" s="87"/>
      <c r="I119" s="87"/>
    </row>
    <row r="120" ht="12.75">
      <c r="B120" s="3" t="s">
        <v>17</v>
      </c>
    </row>
  </sheetData>
  <mergeCells count="29">
    <mergeCell ref="B18:I21"/>
    <mergeCell ref="A1:I1"/>
    <mergeCell ref="A3:I3"/>
    <mergeCell ref="A4:I4"/>
    <mergeCell ref="A5:I5"/>
    <mergeCell ref="A2:I2"/>
    <mergeCell ref="A6:I6"/>
    <mergeCell ref="B7:I8"/>
    <mergeCell ref="B11:I15"/>
    <mergeCell ref="B63:I63"/>
    <mergeCell ref="B65:I65"/>
    <mergeCell ref="B64:I64"/>
    <mergeCell ref="B22:I22"/>
    <mergeCell ref="B54:I54"/>
    <mergeCell ref="B58:I61"/>
    <mergeCell ref="B28:I29"/>
    <mergeCell ref="E32:F32"/>
    <mergeCell ref="H32:I32"/>
    <mergeCell ref="B24:I25"/>
    <mergeCell ref="B43:I49"/>
    <mergeCell ref="B96:I98"/>
    <mergeCell ref="B100:I102"/>
    <mergeCell ref="E105:F105"/>
    <mergeCell ref="H105:I105"/>
    <mergeCell ref="B57:I57"/>
    <mergeCell ref="B92:I93"/>
    <mergeCell ref="B86:I87"/>
    <mergeCell ref="B62:I62"/>
    <mergeCell ref="B66:J66"/>
  </mergeCells>
  <printOptions horizontalCentered="1"/>
  <pageMargins left="0.75" right="0.5" top="1" bottom="0.5" header="0.25" footer="0.17"/>
  <pageSetup horizontalDpi="300" verticalDpi="300" orientation="portrait" paperSize="9" scale="70" r:id="rId1"/>
  <rowBreaks count="2" manualBreakCount="2">
    <brk id="49"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janet_au</cp:lastModifiedBy>
  <cp:lastPrinted>2007-02-15T04:35:21Z</cp:lastPrinted>
  <dcterms:created xsi:type="dcterms:W3CDTF">2005-02-17T14:42:07Z</dcterms:created>
  <dcterms:modified xsi:type="dcterms:W3CDTF">2007-02-15T04:35:23Z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1246061447</vt:i4>
  </property>
  <property fmtid="{D5CDD505-2E9C-101B-9397-08002B2CF9AE}" pid="3" name="_EmailSubject">
    <vt:lpwstr>MQ Technology Berhad - Short/Long term borrowings</vt:lpwstr>
  </property>
  <property fmtid="{D5CDD505-2E9C-101B-9397-08002B2CF9AE}" pid="4" name="_AuthorEmail">
    <vt:lpwstr>eddyc@pc.jaring.my</vt:lpwstr>
  </property>
  <property fmtid="{D5CDD505-2E9C-101B-9397-08002B2CF9AE}" pid="5" name="_AuthorEmailDisplayName">
    <vt:lpwstr>Eddy Chan Wai Hun</vt:lpwstr>
  </property>
  <property fmtid="{D5CDD505-2E9C-101B-9397-08002B2CF9AE}" pid="6" name="_ReviewingToolsShownOnce">
    <vt:lpwstr/>
  </property>
</Properties>
</file>