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720" windowHeight="7320" tabRatio="666" activeTab="6"/>
  </bookViews>
  <sheets>
    <sheet name="Summary" sheetId="1" r:id="rId1"/>
    <sheet name="Consolidated IS" sheetId="2" r:id="rId2"/>
    <sheet name="Balance Sheet" sheetId="3" r:id="rId3"/>
    <sheet name="Changes in Equity" sheetId="4" r:id="rId4"/>
    <sheet name="Cashflow" sheetId="5" r:id="rId5"/>
    <sheet name="Notes A" sheetId="6" r:id="rId6"/>
    <sheet name="Notes B" sheetId="7" r:id="rId7"/>
  </sheets>
  <definedNames>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<sst xmlns="http://schemas.openxmlformats.org/spreadsheetml/2006/main" count="398" uniqueCount="276">
  <si>
    <t>The Group did not revalue any of its property, plant and equipment during the period under review or prior periods.</t>
  </si>
  <si>
    <t>There were no material changes in the composition of the Group during the period under review.</t>
  </si>
  <si>
    <t>There were no material related party transactions during the period under review.</t>
  </si>
  <si>
    <t>Sale of unquoted investments and/or properties</t>
  </si>
  <si>
    <t>Purchase or Sale of quoted securities</t>
  </si>
  <si>
    <t>Status of Corporate Proposals</t>
  </si>
  <si>
    <t>Secured</t>
  </si>
  <si>
    <t>Unsecured</t>
  </si>
  <si>
    <t>There were no material litigations pending since the end of the previous financial year ended 31 December 2005 to 15 May 2006 (being the date not earlier than 7 days from the date of this announcement).</t>
  </si>
  <si>
    <t>There were no corporate proposals announced as at 15 May 2006 (being the latest practicable date which shall not be earlier than 7 days from the date of this announcement).</t>
  </si>
  <si>
    <t>Weighted average number of ordinary shares in issue</t>
  </si>
  <si>
    <t>Malaysian income tax</t>
  </si>
  <si>
    <t>B14</t>
  </si>
  <si>
    <t>Authorise for issue</t>
  </si>
  <si>
    <t>The interim financial statements were authorised for issue by the Board of Directors on 22 May 2006.</t>
  </si>
  <si>
    <t>Basis of preparation of Interim Financial Report</t>
  </si>
  <si>
    <t>The interim financial report should be read in conjunction with the audited financial statements for the year ended 31 December 2005. These explanatory notes attached to the interim financial report provide an explanation of events and transactions that are significant to an understanding of the changes in the financial position and performance of the Group since the year ended 31 December 2005.</t>
  </si>
  <si>
    <t>Change in Accounting Policies</t>
  </si>
  <si>
    <t>The MASB has issued a number of new and revised Financial Reporting Standards ("FRS" which includes the MASB's Issues Committee's Interpretations) that are effective for accounting periods beginning on or after 1 January 2006.</t>
  </si>
  <si>
    <t>FRS 117 Leases</t>
  </si>
  <si>
    <t>reported</t>
  </si>
  <si>
    <t>As previously</t>
  </si>
  <si>
    <t>Effect of</t>
  </si>
  <si>
    <t>adopting FRS</t>
  </si>
  <si>
    <t>The auditors have expressed an unqualified opinion on the Company's statutory financial statements for the year ended 31 December 2005 in their report dated 29 March 2006.</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</si>
  <si>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</si>
  <si>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</si>
  <si>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</si>
  <si>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issuances, cancellations, repurchases, resale and repayment of debts and equity securities in the Company during the period under review.</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</si>
  <si>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</si>
  <si>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</si>
  <si>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</si>
  <si>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</si>
  <si>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</si>
  <si>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</si>
  <si>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</si>
  <si>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</si>
  <si>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</si>
  <si>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</si>
  <si>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</si>
  <si>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</si>
  <si>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</si>
  <si>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</si>
  <si>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</si>
  <si>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</si>
  <si>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Net profit attributable to shareholders</t>
  </si>
  <si>
    <t>CURRENT ASSETS</t>
  </si>
  <si>
    <t>Inventories</t>
  </si>
  <si>
    <t>Cash and bank balances</t>
  </si>
  <si>
    <t>CURRENT LIABILITIES</t>
  </si>
  <si>
    <t xml:space="preserve">FINANCED BY </t>
  </si>
  <si>
    <t>Share capital</t>
  </si>
  <si>
    <t>CONDENSED CONSOLIDATED STATEMENT OF CASH FLOWS</t>
  </si>
  <si>
    <t>Depreciation</t>
  </si>
  <si>
    <t>Interest income</t>
  </si>
  <si>
    <t>Operating profit before working capital changes</t>
  </si>
  <si>
    <t>Changes in working capital:</t>
  </si>
  <si>
    <t>Receivables</t>
  </si>
  <si>
    <t>Payables</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</si>
  <si>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</si>
  <si>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</si>
  <si>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</si>
  <si>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</si>
  <si>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</si>
  <si>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</si>
  <si>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</si>
  <si>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</si>
  <si>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</si>
  <si>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</si>
  <si>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</si>
  <si>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</si>
  <si>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</si>
  <si>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</si>
  <si>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</si>
  <si>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</si>
  <si>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</si>
  <si>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</si>
  <si>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</si>
  <si>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</si>
  <si>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</si>
  <si>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</si>
  <si>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</si>
  <si>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</si>
  <si>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</si>
  <si>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</si>
  <si>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</si>
  <si>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</si>
  <si>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</si>
  <si>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</si>
  <si>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</si>
  <si>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</si>
  <si>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</si>
  <si>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</si>
  <si>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</si>
  <si>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</si>
  <si>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</si>
  <si>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A15</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</si>
  <si>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</si>
  <si>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</si>
  <si>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</si>
  <si>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</si>
  <si>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</si>
  <si>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</si>
  <si>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</si>
  <si>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</si>
  <si>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</si>
  <si>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</si>
  <si>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</si>
  <si>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</si>
  <si>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</si>
  <si>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</si>
  <si>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</si>
  <si>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</si>
  <si>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</si>
  <si>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</si>
  <si>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</si>
  <si>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</si>
  <si>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</si>
  <si>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</si>
  <si>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</si>
  <si>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</si>
  <si>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</si>
  <si>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</si>
  <si>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</si>
  <si>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</si>
  <si>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</si>
  <si>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</si>
  <si>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Dividend per share (sen)</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</si>
  <si>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</si>
  <si>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</si>
  <si>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</si>
  <si>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</si>
  <si>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</si>
  <si>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</si>
  <si>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</si>
  <si>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</si>
  <si>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Reserves</t>
  </si>
  <si>
    <t>Deferred tax liabilities</t>
  </si>
  <si>
    <t>Net profit for the period</t>
  </si>
  <si>
    <t>There were no material events between the end of the reporting quarter and the date of this announcement.</t>
  </si>
  <si>
    <t>As restated</t>
  </si>
  <si>
    <t>As at 31 December 2005</t>
  </si>
  <si>
    <t>Tax expense</t>
  </si>
  <si>
    <t>Profit after tax</t>
  </si>
  <si>
    <t>Cost of sales</t>
  </si>
  <si>
    <t>Share</t>
  </si>
  <si>
    <t>Capital</t>
  </si>
  <si>
    <t>Premium</t>
  </si>
  <si>
    <t>Translation</t>
  </si>
  <si>
    <t>Reserve</t>
  </si>
  <si>
    <t>Profits</t>
  </si>
  <si>
    <t>Retained</t>
  </si>
  <si>
    <t>Basic</t>
  </si>
  <si>
    <t>Note: For full text of the above announcement, please access the Bursa Malaysia website at www.bursamalaysia.com</t>
  </si>
  <si>
    <t xml:space="preserve">Profit after tax </t>
  </si>
  <si>
    <t>NET CURRENT ASSETS</t>
  </si>
  <si>
    <t>Net assets ("NA") per share (RM)</t>
  </si>
  <si>
    <t>(Unaudited)</t>
  </si>
  <si>
    <t>As at</t>
  </si>
  <si>
    <t>(Audited)</t>
  </si>
  <si>
    <t>(Restated)</t>
  </si>
  <si>
    <t>Trade and other receivables</t>
  </si>
  <si>
    <t>Current tax assets</t>
  </si>
  <si>
    <t>Trade and other payables</t>
  </si>
  <si>
    <t>NON-CURRENT ASSETS</t>
  </si>
  <si>
    <t>Property, plant and equipment</t>
  </si>
  <si>
    <t>Goodwill on consolidation</t>
  </si>
  <si>
    <t>NON-CURRENT LIABILITIES</t>
  </si>
  <si>
    <t>Net cash from operating activities</t>
  </si>
  <si>
    <t>Cash flows generated from operations</t>
  </si>
  <si>
    <t>Cash flows from operating activities</t>
  </si>
  <si>
    <t>Cash flows from investing activities</t>
  </si>
  <si>
    <t>Cash flows from financing activities</t>
  </si>
  <si>
    <t>Interest expense</t>
  </si>
  <si>
    <t>Prepaid lease payments</t>
  </si>
  <si>
    <t>SHAREHOLDERS' EQUITY</t>
  </si>
  <si>
    <t>equity of foreign subsidiary</t>
  </si>
  <si>
    <t>At 1 January 2006</t>
  </si>
  <si>
    <t>At 31 March 2006</t>
  </si>
  <si>
    <t>Listing expenses</t>
  </si>
  <si>
    <t>Net loss recognised directly in equity</t>
  </si>
  <si>
    <t>Net gain recognised directly in equity</t>
  </si>
  <si>
    <t>FOR THE PERIOD ENDED 31 MARCH 2006</t>
  </si>
  <si>
    <t>At 31 March 2005</t>
  </si>
  <si>
    <t>At 1 January 2005</t>
  </si>
  <si>
    <t>Net cash used in investing activities</t>
  </si>
  <si>
    <t>Net cash (used in)/from operating activities</t>
  </si>
  <si>
    <t>Adjustments for:</t>
  </si>
  <si>
    <t>Interest received</t>
  </si>
  <si>
    <t>Proceeds from issue of shares</t>
  </si>
  <si>
    <t>Listing expenses paid</t>
  </si>
  <si>
    <t>(Company No. 635804-H)</t>
  </si>
  <si>
    <t>MQ TECHNOLOGY BERHAD</t>
  </si>
  <si>
    <t>SUMMARY OF KEY FINANCIAL INFORMATION FOR THE FIRST QUARTER ENDED 31 MARCH 2006</t>
  </si>
  <si>
    <t>Diluted</t>
  </si>
  <si>
    <t>Earnings per share - (Sen)</t>
  </si>
  <si>
    <t>Finance cost</t>
  </si>
  <si>
    <t>Operating expenses</t>
  </si>
  <si>
    <t>Other income</t>
  </si>
  <si>
    <t>Gross profit</t>
  </si>
  <si>
    <t>CONDENSED CONSOLIDATED INCOME STATEMENT FOR THE FIRST QUARTER ENDED 31 MARCH 2006</t>
  </si>
  <si>
    <t>Short term deposits with licensed banks</t>
  </si>
  <si>
    <t>Current tax liabilities</t>
  </si>
  <si>
    <t>Long term borrowings</t>
  </si>
  <si>
    <t>Period ended 31 March 2006</t>
  </si>
  <si>
    <t>Period ended 31 March 2005</t>
  </si>
  <si>
    <t>Income taxes refunded</t>
  </si>
  <si>
    <t>Repayment of borrowings</t>
  </si>
  <si>
    <t>Proceeds from bank borrowings</t>
  </si>
  <si>
    <t>Net increase in cash and cash equivalents</t>
  </si>
  <si>
    <t>Less : Short term deposits pledged as security</t>
  </si>
  <si>
    <t>Prospects for the remaining quarters</t>
  </si>
  <si>
    <t>Barring any unforeseen circumstances, the Board is cautiously optimistic that the performance of the Group for the remaining quarters to be better.</t>
  </si>
  <si>
    <t>Current</t>
  </si>
  <si>
    <t>year</t>
  </si>
  <si>
    <t>quarter</t>
  </si>
  <si>
    <t>Preceding year</t>
  </si>
  <si>
    <t>corresponding</t>
  </si>
  <si>
    <t>to date</t>
  </si>
  <si>
    <t>period</t>
  </si>
  <si>
    <t>Tax based on results for the quarter/period:</t>
  </si>
  <si>
    <t>Amortisation of prepaid lease payments</t>
  </si>
  <si>
    <t>(Decrease)/Increase in short term bank borrowings</t>
  </si>
  <si>
    <t>QUARTERLY REPORT ON CONSOLIDATED RESULTS FOR THE QUARTER ENDED 31 MARCH 2006</t>
  </si>
  <si>
    <t>Exchange difference on translation of net</t>
  </si>
  <si>
    <t>Effect of exchange differences</t>
  </si>
  <si>
    <t xml:space="preserve">In 2006, the MASB issued another two revised FRSs (FRS 117, Leases and FRS 124, Related Party Disclosures). These two FRSs are effective for annual periods beginning on or after 1 October 2006. </t>
  </si>
  <si>
    <t xml:space="preserve">FRS </t>
  </si>
  <si>
    <t>Business Combinations</t>
  </si>
  <si>
    <t>Events after the Balance Sheet Date</t>
  </si>
  <si>
    <t>Property, Plant and Equipment</t>
  </si>
  <si>
    <t>Leases</t>
  </si>
  <si>
    <t>(effective for annual periods beginning on or after 1 October 2006)</t>
  </si>
  <si>
    <t>The Effects of Changes in Foreign Exchange Rates</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</si>
  <si>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</si>
  <si>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</si>
  <si>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</si>
  <si>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</si>
  <si>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</si>
  <si>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</si>
  <si>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</si>
  <si>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</si>
  <si>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Share-based Payment</t>
  </si>
  <si>
    <t>Non-current Assets Held for Sale and Discontinued Operations</t>
  </si>
  <si>
    <t>Presentation of Financial Statements</t>
  </si>
  <si>
    <t>Accounitng Policies, Changes in Estimates and Errors</t>
  </si>
  <si>
    <t>In prior years, the leasehold interest in land held for own use classified as property, plant and equipment were stated at cost less accumulated depreciation and impairment losses, if any.</t>
  </si>
  <si>
    <t>With the adoption of FRS 117, the leasehold interest in land for own use is accounted for as being held under an operating lease. The unamortised cost of the land has been reclassified to Prepaid Lease Payments which are amortised on a straight line basis over the remainning lease term of the land.</t>
  </si>
  <si>
    <t>The effect on the financial statements of the Group on adoption of FRS 117 are as follows:</t>
  </si>
  <si>
    <t>There were no contingent assets or liabilities for the Group since the previous financial year ended 31 December 2005 to the date of this announcement .</t>
  </si>
  <si>
    <t>There were no material capital commitments for the Group as at the date of this announcement.</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</si>
  <si>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</si>
  <si>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</si>
  <si>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</si>
  <si>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</si>
  <si>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</si>
  <si>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</si>
  <si>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industry,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</si>
  <si>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Net assets per share attributable to ordinary equity holders of the parent (RM)</t>
  </si>
  <si>
    <t>CONDENSED CONSOLIDATED BALANCE SHEET  AS AT 31 MARCH 2006</t>
  </si>
  <si>
    <t>Issuance of shares</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</si>
  <si>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7A of the Listing Requirements of Bursa Malaysia Securities Berhad for MESDAQ Market.</t>
    </r>
  </si>
  <si>
    <t>The interim financial report has been prepared in accordance with the same accounting policies adopted in the annual financial statements for the year ended 31 December 2005, except for the accounting policy changes that are expected to be reflected in the annual financial statements for the year ending 31 December 2006. Details of these changes in the accounting policies are set out in Note A2.</t>
  </si>
  <si>
    <t>The Board has determined the following accounting policies to be adopted in the preparation of the Group's annual financial statements for the financial year ending 31 December 2006 issued by the MASB in 2006:</t>
  </si>
  <si>
    <t xml:space="preserve">The adoption of FRS 2, 3, 5, 101, 102, 108, 110, 116, 121, 127, 128, 131, 132, 133, 136, 138 and 140 does not have significant financial impact on the Group in the current quarter under review and the preceding year. The principal effects of the changes in accounting policies resulting from the adoption of FRS 117 Leases is as follows: </t>
  </si>
  <si>
    <t>DISCLOSURE REQUIREMENTS AS SET OUT IN APPENDIX 7A OF THE LISTING REQUIREMENTS OF THE BURSA MALAYSIA SECURITIES BERHAD FOR MESDAQ MARKET</t>
  </si>
  <si>
    <t>For the current period under review, the Group registered a profit before tax of RM1.97 million on the back of revenue of RM14.6 million as compared to profit before tax of RM1.49 million on the back of revenue of RM11.5 million in the preceding year corresponding period. The higher revenue and profit before tax for the current period under review as compared to the previous year corresponding period was mainly contributed by the new subsidiary, MPT Solution Co. Ltd which commenced its operation in third quarter of 2005.</t>
  </si>
  <si>
    <t>The Group registered a revenue of RM14.6 million and profit before tax of RM1.97 million as compared to RM12.2 million and RM1.15 million respectively in the immediate preceding quarter. The improvement in the results for the current quarter under review was a result of increased level of acceptance of the Group's products and services and improvement in the overall market condition.</t>
  </si>
  <si>
    <t>Earnings per share (sen) - Basic</t>
  </si>
  <si>
    <t>Earnings per share (sen) - Diluted</t>
  </si>
  <si>
    <t>There was no comparison made between actual results and forecasted results as the Group did not provide profit forecast in public document for the current financial year ending 31 December 2006.</t>
  </si>
  <si>
    <t>A further announcement will be made at a later date upon finalisation of the entitlement date and payment date.</t>
  </si>
  <si>
    <t>The effective tax rates for the Group are lower than the statutory tax rates for the financial period ended 31 March 2006. These were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t>
  </si>
  <si>
    <t>Please refer note B12 for details.</t>
  </si>
  <si>
    <t xml:space="preserve">The Board of Directors has declared a tax exempt interim dividend of 1 sen per share amounting to RM1,150,000 for the financial year ending 31 December 2006. </t>
  </si>
  <si>
    <t>The Group does not have any financial instruments with off balance sheet risk as at 15 May 2006 (being the latest practicable date which shall not be earlier than 7 days from the date of this announcement).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</si>
</sst>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s>
  <fonts count="17">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u val="single"/>
      <sz val="10"/>
      <name val="Arial"/>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sz val="10"/>
      <name val="Times New Roman"/>
      <family val="1"/>
    </font>
    <font>
      <sz val="6"/>
      <name val="Arial"/>
      <family val="2"/>
    </font>
    <font>
      <sz val="9"/>
      <name val="Arial"/>
      <family val="2"/>
    </font>
    <font>
      <b/>
      <sz val="9"/>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5" fillId="2"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Alignment="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3" applyNumberFormat="1" applyFont="1" applyFill="1" applyBorder="1" applyAlignment="1">
      <alignment/>
    </xf>
    <xf numFmtId="164" fontId="0" fillId="2" borderId="2" xfId="15" applyNumberFormat="1" applyFont="1" applyFill="1" applyBorder="1" applyAlignment="1">
      <alignment/>
    </xf>
    <xf numFmtId="37" fontId="0" fillId="2" borderId="0" xfId="0" applyNumberFormat="1" applyFont="1" applyFill="1" applyBorder="1" applyAlignment="1">
      <alignment/>
    </xf>
    <xf numFmtId="0" fontId="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7" fillId="2" borderId="0" xfId="15" applyNumberFormat="1" applyFont="1" applyFill="1" applyBorder="1" applyAlignment="1">
      <alignment/>
    </xf>
    <xf numFmtId="165" fontId="7" fillId="2" borderId="0" xfId="15" applyNumberFormat="1" applyFont="1" applyFill="1" applyBorder="1" applyAlignment="1">
      <alignment/>
    </xf>
    <xf numFmtId="165" fontId="0" fillId="2" borderId="0" xfId="15" applyNumberFormat="1" applyFont="1" applyFill="1" applyBorder="1" applyAlignment="1">
      <alignment/>
    </xf>
    <xf numFmtId="0" fontId="8"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7"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43" fontId="0" fillId="2" borderId="0" xfId="15" applyNumberFormat="1" applyFont="1" applyFill="1" applyAlignment="1">
      <alignment/>
    </xf>
    <xf numFmtId="43" fontId="7" fillId="2" borderId="3"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64" fontId="0" fillId="2" borderId="8" xfId="15" applyNumberFormat="1" applyFont="1" applyFill="1" applyBorder="1" applyAlignment="1">
      <alignment/>
    </xf>
    <xf numFmtId="164" fontId="0" fillId="2" borderId="9"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1" fillId="2" borderId="0" xfId="0" applyFont="1" applyFill="1" applyAlignment="1">
      <alignment/>
    </xf>
    <xf numFmtId="43" fontId="0" fillId="2" borderId="10" xfId="15" applyFont="1" applyFill="1" applyBorder="1" applyAlignment="1">
      <alignment/>
    </xf>
    <xf numFmtId="43" fontId="0" fillId="2" borderId="1" xfId="15" applyFont="1" applyFill="1" applyBorder="1" applyAlignment="1">
      <alignment horizontal="center"/>
    </xf>
    <xf numFmtId="164" fontId="0" fillId="2" borderId="11" xfId="15" applyNumberFormat="1" applyFont="1" applyFill="1" applyBorder="1" applyAlignment="1">
      <alignment/>
    </xf>
    <xf numFmtId="164" fontId="0" fillId="2" borderId="12" xfId="15" applyNumberFormat="1" applyFont="1" applyFill="1" applyBorder="1" applyAlignment="1">
      <alignment/>
    </xf>
    <xf numFmtId="164" fontId="0" fillId="2" borderId="8" xfId="15" applyNumberFormat="1" applyFont="1" applyFill="1" applyBorder="1" applyAlignment="1">
      <alignment/>
    </xf>
    <xf numFmtId="164" fontId="0" fillId="2" borderId="13" xfId="15" applyNumberFormat="1" applyFont="1" applyFill="1" applyBorder="1" applyAlignment="1">
      <alignment/>
    </xf>
    <xf numFmtId="164" fontId="0" fillId="2" borderId="10" xfId="15" applyNumberFormat="1" applyFont="1" applyFill="1" applyBorder="1" applyAlignment="1">
      <alignment/>
    </xf>
    <xf numFmtId="164" fontId="0" fillId="2" borderId="4" xfId="15" applyNumberFormat="1" applyFont="1" applyFill="1" applyBorder="1" applyAlignment="1">
      <alignment/>
    </xf>
    <xf numFmtId="164" fontId="0" fillId="2" borderId="8" xfId="15" applyNumberFormat="1" applyFont="1" applyFill="1" applyBorder="1" applyAlignment="1">
      <alignment/>
    </xf>
    <xf numFmtId="164" fontId="0" fillId="2" borderId="2" xfId="15" applyNumberFormat="1" applyFont="1" applyFill="1" applyBorder="1" applyAlignment="1">
      <alignment/>
    </xf>
    <xf numFmtId="164" fontId="0" fillId="2" borderId="1" xfId="15" applyNumberFormat="1" applyFont="1" applyFill="1" applyBorder="1" applyAlignment="1">
      <alignment/>
    </xf>
    <xf numFmtId="164" fontId="0" fillId="2" borderId="7" xfId="15" applyNumberFormat="1" applyFont="1" applyFill="1" applyBorder="1" applyAlignment="1">
      <alignment/>
    </xf>
    <xf numFmtId="0" fontId="0" fillId="2" borderId="0" xfId="0" applyFont="1" applyFill="1" applyAlignment="1">
      <alignment horizontal="center"/>
    </xf>
    <xf numFmtId="43" fontId="7" fillId="2" borderId="0" xfId="15" applyNumberFormat="1" applyFont="1" applyFill="1" applyBorder="1" applyAlignment="1">
      <alignment horizontal="right"/>
    </xf>
    <xf numFmtId="43" fontId="7" fillId="2" borderId="14" xfId="15" applyNumberFormat="1" applyFont="1" applyFill="1" applyBorder="1" applyAlignment="1">
      <alignment horizontal="right"/>
    </xf>
    <xf numFmtId="43" fontId="0" fillId="2" borderId="12" xfId="15" applyFont="1" applyFill="1" applyBorder="1" applyAlignment="1">
      <alignment/>
    </xf>
    <xf numFmtId="43" fontId="0" fillId="2" borderId="8" xfId="15" applyFont="1" applyFill="1" applyBorder="1" applyAlignment="1">
      <alignment horizontal="center"/>
    </xf>
    <xf numFmtId="164" fontId="0" fillId="0" borderId="1" xfId="15" applyNumberFormat="1" applyFont="1" applyFill="1" applyBorder="1" applyAlignment="1">
      <alignment/>
    </xf>
    <xf numFmtId="0" fontId="5" fillId="2" borderId="0" xfId="0" applyFont="1" applyFill="1" applyAlignment="1">
      <alignment/>
    </xf>
    <xf numFmtId="0" fontId="0" fillId="2" borderId="0" xfId="22" applyFont="1" applyFill="1" applyAlignment="1">
      <alignment horizontal="center" vertical="top"/>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vertical="top" wrapText="1"/>
      <protection/>
    </xf>
    <xf numFmtId="0" fontId="0" fillId="2" borderId="0" xfId="0" applyFont="1" applyFill="1" applyAlignment="1">
      <alignment/>
    </xf>
    <xf numFmtId="0" fontId="0" fillId="2" borderId="0" xfId="0" applyFont="1" applyFill="1" applyAlignment="1">
      <alignment horizontal="justify" vertical="justify" wrapText="1"/>
    </xf>
    <xf numFmtId="0" fontId="0" fillId="2" borderId="0" xfId="0" applyFont="1" applyFill="1" applyAlignment="1">
      <alignment horizontal="center" vertical="justify" wrapText="1"/>
    </xf>
    <xf numFmtId="0" fontId="0" fillId="2" borderId="0" xfId="0" applyFont="1" applyFill="1" applyAlignment="1">
      <alignment vertical="top"/>
    </xf>
    <xf numFmtId="0" fontId="13" fillId="2" borderId="0" xfId="0" applyFont="1" applyFill="1" applyAlignment="1">
      <alignment horizontal="justify" vertical="justify" wrapText="1"/>
    </xf>
    <xf numFmtId="164" fontId="0" fillId="2" borderId="0" xfId="15" applyNumberFormat="1" applyFont="1" applyFill="1" applyAlignment="1">
      <alignment horizontal="justify" vertical="justify" wrapText="1"/>
    </xf>
    <xf numFmtId="0" fontId="0" fillId="2" borderId="0" xfId="22" applyFont="1" applyFill="1" applyAlignment="1">
      <alignment horizontal="justify" vertical="top"/>
      <protection/>
    </xf>
    <xf numFmtId="0" fontId="10" fillId="2" borderId="0" xfId="22" applyFont="1" applyFill="1">
      <alignment/>
      <protection/>
    </xf>
    <xf numFmtId="0" fontId="0" fillId="2" borderId="0" xfId="0" applyFont="1" applyFill="1" applyAlignment="1">
      <alignment/>
    </xf>
    <xf numFmtId="41" fontId="0" fillId="2" borderId="0" xfId="22" applyNumberFormat="1" applyFont="1" applyFill="1">
      <alignment/>
      <protection/>
    </xf>
    <xf numFmtId="0" fontId="7" fillId="2" borderId="0" xfId="22" applyFont="1" applyFill="1">
      <alignment/>
      <protection/>
    </xf>
    <xf numFmtId="0" fontId="0" fillId="2" borderId="0" xfId="22" applyFont="1" applyFill="1" applyAlignment="1">
      <alignment horizontal="center"/>
      <protection/>
    </xf>
    <xf numFmtId="0" fontId="0" fillId="2" borderId="0" xfId="0" applyFont="1" applyFill="1" applyAlignment="1">
      <alignment horizontal="justify" vertical="top"/>
    </xf>
    <xf numFmtId="0" fontId="0" fillId="2" borderId="0" xfId="0" applyFont="1" applyFill="1" applyAlignment="1">
      <alignment horizontal="center" vertical="top"/>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22" applyFont="1" applyFill="1" applyAlignment="1" quotePrefix="1">
      <alignment horizontal="left" wrapText="1"/>
      <protection/>
    </xf>
    <xf numFmtId="0" fontId="0" fillId="2" borderId="0" xfId="22" applyFont="1" applyFill="1" applyAlignment="1" quotePrefix="1">
      <alignment horizontal="center" wrapText="1"/>
      <protection/>
    </xf>
    <xf numFmtId="0" fontId="0" fillId="2" borderId="0" xfId="22" applyFont="1" applyFill="1" applyAlignment="1" quotePrefix="1">
      <alignment horizontal="justify" vertical="top"/>
      <protection/>
    </xf>
    <xf numFmtId="0" fontId="0" fillId="2" borderId="0" xfId="22" applyFont="1" applyFill="1" applyAlignment="1" quotePrefix="1">
      <alignment horizontal="left" vertical="top" wrapText="1"/>
      <protection/>
    </xf>
    <xf numFmtId="0" fontId="0" fillId="2" borderId="0" xfId="22" applyFont="1" applyFill="1" applyAlignment="1">
      <alignment vertical="top"/>
      <protection/>
    </xf>
    <xf numFmtId="0" fontId="0" fillId="2" borderId="0" xfId="22" applyFont="1" applyFill="1" applyBorder="1">
      <alignment/>
      <protection/>
    </xf>
    <xf numFmtId="0" fontId="0" fillId="2" borderId="0" xfId="22" applyFont="1" applyFill="1" applyAlignment="1">
      <alignment vertical="top" wrapText="1"/>
      <protection/>
    </xf>
    <xf numFmtId="0" fontId="0" fillId="2" borderId="0" xfId="22"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2" applyFont="1" applyFill="1" applyAlignment="1">
      <alignment/>
      <protection/>
    </xf>
    <xf numFmtId="164" fontId="0" fillId="2" borderId="0" xfId="15" applyNumberFormat="1" applyFont="1" applyFill="1" applyAlignment="1">
      <alignment/>
    </xf>
    <xf numFmtId="0" fontId="0" fillId="2" borderId="0" xfId="22" applyFont="1" applyFill="1" applyAlignment="1">
      <alignment horizontal="right"/>
      <protection/>
    </xf>
    <xf numFmtId="0" fontId="7" fillId="2" borderId="0" xfId="0" applyFont="1" applyFill="1" applyBorder="1" applyAlignment="1">
      <alignment horizontal="left" indent="1"/>
    </xf>
    <xf numFmtId="2" fontId="0" fillId="2" borderId="0" xfId="22" applyNumberFormat="1" applyFont="1" applyFill="1" applyAlignment="1">
      <alignment horizontal="right"/>
      <protection/>
    </xf>
    <xf numFmtId="164" fontId="0" fillId="2" borderId="0" xfId="22" applyNumberFormat="1" applyFont="1" applyFill="1" applyAlignment="1">
      <alignment horizontal="right"/>
      <protection/>
    </xf>
    <xf numFmtId="2" fontId="0" fillId="2" borderId="0" xfId="22" applyNumberFormat="1" applyFont="1" applyFill="1">
      <alignment/>
      <protection/>
    </xf>
    <xf numFmtId="164" fontId="0" fillId="2" borderId="0" xfId="22" applyNumberFormat="1" applyFont="1" applyFill="1" applyAlignment="1">
      <alignment horizontal="center"/>
      <protection/>
    </xf>
    <xf numFmtId="0" fontId="0" fillId="2" borderId="0" xfId="22" applyFont="1" applyFill="1" applyAlignment="1" quotePrefix="1">
      <alignment/>
      <protection/>
    </xf>
    <xf numFmtId="0" fontId="1" fillId="2" borderId="0" xfId="22" applyFont="1" applyFill="1" applyAlignment="1">
      <alignment horizontal="center"/>
      <protection/>
    </xf>
    <xf numFmtId="15" fontId="1" fillId="2" borderId="0" xfId="22" applyNumberFormat="1" applyFont="1" applyFill="1" applyAlignment="1">
      <alignment horizontal="center"/>
      <protection/>
    </xf>
    <xf numFmtId="0" fontId="5" fillId="2" borderId="0" xfId="22" applyFont="1" applyFill="1">
      <alignment/>
      <protection/>
    </xf>
    <xf numFmtId="164" fontId="0" fillId="2" borderId="0" xfId="22" applyNumberFormat="1" applyFont="1" applyFill="1">
      <alignment/>
      <protection/>
    </xf>
    <xf numFmtId="164" fontId="0" fillId="2" borderId="0" xfId="15" applyNumberFormat="1" applyFont="1" applyFill="1" applyAlignment="1" quotePrefix="1">
      <alignment horizontal="center" vertical="top"/>
    </xf>
    <xf numFmtId="0" fontId="7" fillId="2" borderId="0" xfId="22" applyFont="1" applyFill="1" applyAlignment="1">
      <alignment horizontal="justify" vertical="top" wrapText="1"/>
      <protection/>
    </xf>
    <xf numFmtId="0" fontId="5" fillId="2" borderId="0" xfId="0" applyFont="1" applyFill="1" applyAlignment="1">
      <alignment vertical="top"/>
    </xf>
    <xf numFmtId="164" fontId="0" fillId="2" borderId="5" xfId="15" applyNumberFormat="1" applyFont="1" applyFill="1" applyBorder="1" applyAlignment="1">
      <alignment/>
    </xf>
    <xf numFmtId="164" fontId="0" fillId="2" borderId="3" xfId="15" applyNumberFormat="1" applyFont="1" applyFill="1" applyBorder="1" applyAlignment="1">
      <alignment horizontal="justify" vertical="justify" wrapText="1"/>
    </xf>
    <xf numFmtId="164" fontId="0" fillId="2" borderId="9" xfId="15" applyNumberFormat="1" applyFont="1" applyFill="1" applyBorder="1" applyAlignment="1">
      <alignment/>
    </xf>
    <xf numFmtId="164" fontId="0" fillId="2" borderId="3" xfId="15" applyNumberFormat="1" applyFont="1" applyFill="1" applyBorder="1" applyAlignment="1">
      <alignment horizontal="center"/>
    </xf>
    <xf numFmtId="164" fontId="0" fillId="2" borderId="3" xfId="15" applyNumberFormat="1" applyFont="1" applyFill="1" applyBorder="1" applyAlignment="1">
      <alignment/>
    </xf>
    <xf numFmtId="43" fontId="7" fillId="2" borderId="3" xfId="15" applyNumberFormat="1" applyFont="1" applyFill="1" applyBorder="1" applyAlignment="1">
      <alignment horizontal="right"/>
    </xf>
    <xf numFmtId="0" fontId="15" fillId="2" borderId="0" xfId="22" applyFont="1" applyFill="1" applyAlignment="1">
      <alignment horizontal="center"/>
      <protection/>
    </xf>
    <xf numFmtId="0" fontId="1" fillId="2" borderId="0" xfId="22" applyFont="1" applyFill="1" applyBorder="1">
      <alignment/>
      <protection/>
    </xf>
    <xf numFmtId="0" fontId="16" fillId="2" borderId="0" xfId="22" applyFont="1" applyFill="1" applyAlignment="1">
      <alignment horizontal="center"/>
      <protection/>
    </xf>
    <xf numFmtId="0" fontId="0" fillId="2" borderId="0" xfId="0" applyFont="1" applyFill="1" applyAlignment="1">
      <alignment/>
    </xf>
    <xf numFmtId="0" fontId="0" fillId="2" borderId="0" xfId="0" applyFill="1" applyAlignment="1">
      <alignment/>
    </xf>
    <xf numFmtId="0" fontId="0" fillId="2" borderId="0" xfId="0" applyFill="1" applyAlignment="1">
      <alignment horizontal="left"/>
    </xf>
    <xf numFmtId="0" fontId="0" fillId="2" borderId="0" xfId="0" applyFont="1" applyFill="1" applyAlignment="1">
      <alignment horizontal="center"/>
    </xf>
    <xf numFmtId="0" fontId="5" fillId="2" borderId="0" xfId="0" applyFont="1" applyFill="1" applyAlignment="1">
      <alignment/>
    </xf>
    <xf numFmtId="0" fontId="0" fillId="2" borderId="0" xfId="0" applyFill="1" applyAlignment="1">
      <alignment horizontal="justify" vertical="top"/>
    </xf>
    <xf numFmtId="0" fontId="0" fillId="2" borderId="0" xfId="0" applyFill="1" applyAlignment="1">
      <alignment vertical="top"/>
    </xf>
    <xf numFmtId="0" fontId="0" fillId="2" borderId="0" xfId="0" applyFont="1" applyFill="1" applyAlignment="1">
      <alignment horizontal="left"/>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43" fontId="0" fillId="2" borderId="14" xfId="15" applyFont="1" applyFill="1" applyBorder="1" applyAlignment="1">
      <alignment/>
    </xf>
    <xf numFmtId="0" fontId="0" fillId="2" borderId="0" xfId="0" applyFont="1" applyFill="1" applyAlignment="1">
      <alignment wrapText="1"/>
    </xf>
    <xf numFmtId="164" fontId="0" fillId="2" borderId="9" xfId="0" applyNumberFormat="1" applyFont="1" applyFill="1" applyBorder="1" applyAlignment="1">
      <alignment/>
    </xf>
    <xf numFmtId="0" fontId="0" fillId="2" borderId="0" xfId="22" applyFont="1" applyFill="1" applyAlignment="1">
      <alignment horizontal="justify" vertical="top"/>
      <protection/>
    </xf>
    <xf numFmtId="0" fontId="0" fillId="2" borderId="0" xfId="0" applyFill="1" applyAlignment="1">
      <alignment horizontal="justify" vertical="top"/>
    </xf>
    <xf numFmtId="0" fontId="1" fillId="2" borderId="0" xfId="0" applyFont="1" applyFill="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9"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12" fillId="2" borderId="0" xfId="0" applyFont="1" applyFill="1" applyAlignment="1">
      <alignment horizontal="center"/>
    </xf>
    <xf numFmtId="0" fontId="0" fillId="2" borderId="0" xfId="0" applyFont="1" applyFill="1" applyAlignment="1">
      <alignment/>
    </xf>
    <xf numFmtId="0" fontId="0" fillId="2" borderId="0" xfId="0" applyFont="1" applyFill="1" applyAlignment="1">
      <alignment horizontal="center"/>
    </xf>
    <xf numFmtId="0" fontId="10" fillId="2" borderId="0" xfId="0" applyFont="1" applyFill="1" applyAlignment="1">
      <alignment horizontal="center"/>
    </xf>
    <xf numFmtId="0" fontId="0" fillId="2" borderId="0" xfId="0" applyFont="1" applyFill="1" applyAlignment="1">
      <alignment horizontal="left" wrapText="1"/>
    </xf>
    <xf numFmtId="0" fontId="7" fillId="2" borderId="0" xfId="0" applyFont="1" applyFill="1" applyAlignment="1">
      <alignment horizontal="left" wrapText="1"/>
    </xf>
    <xf numFmtId="0" fontId="8" fillId="2" borderId="0" xfId="0" applyFont="1" applyFill="1" applyAlignment="1">
      <alignment horizontal="left" wrapText="1"/>
    </xf>
    <xf numFmtId="0" fontId="0" fillId="2" borderId="0" xfId="22" applyFont="1" applyFill="1" applyAlignment="1">
      <alignment horizontal="left" wrapText="1"/>
      <protection/>
    </xf>
    <xf numFmtId="0" fontId="0" fillId="0" borderId="0" xfId="0" applyAlignment="1">
      <alignment horizontal="justify" vertical="top"/>
    </xf>
    <xf numFmtId="0" fontId="0" fillId="2" borderId="0" xfId="21" applyFont="1" applyFill="1" applyAlignment="1">
      <alignment horizontal="justify" vertical="top"/>
      <protection/>
    </xf>
    <xf numFmtId="0" fontId="0" fillId="0" borderId="0" xfId="0" applyAlignment="1">
      <alignment/>
    </xf>
    <xf numFmtId="0" fontId="0" fillId="2" borderId="0" xfId="22" applyFont="1" applyFill="1" applyAlignment="1" quotePrefix="1">
      <alignment horizontal="left" vertical="top" wrapText="1"/>
      <protection/>
    </xf>
    <xf numFmtId="0" fontId="1" fillId="2" borderId="0" xfId="22" applyFont="1" applyFill="1" applyAlignment="1">
      <alignment horizontal="left" vertical="top"/>
      <protection/>
    </xf>
    <xf numFmtId="0" fontId="1" fillId="2" borderId="0" xfId="22" applyFont="1" applyFill="1" applyAlignment="1">
      <alignment horizontal="justify" vertical="top"/>
      <protection/>
    </xf>
    <xf numFmtId="0" fontId="0" fillId="2" borderId="0" xfId="22" applyFont="1" applyFill="1" applyAlignment="1">
      <alignment horizontal="justify"/>
      <protection/>
    </xf>
    <xf numFmtId="0" fontId="0" fillId="2" borderId="0" xfId="0" applyFill="1" applyAlignment="1">
      <alignment horizontal="justify"/>
    </xf>
    <xf numFmtId="0" fontId="8" fillId="2" borderId="0" xfId="22" applyFont="1" applyFill="1" applyAlignment="1">
      <alignment horizontal="left" vertical="top" wrapText="1"/>
      <protection/>
    </xf>
    <xf numFmtId="0" fontId="0" fillId="2" borderId="0" xfId="22" applyFont="1" applyFill="1" applyAlignment="1">
      <alignment horizontal="left" vertical="top"/>
      <protection/>
    </xf>
    <xf numFmtId="0" fontId="0" fillId="2" borderId="0" xfId="22" applyFont="1" applyFill="1" applyAlignment="1" quotePrefix="1">
      <alignment horizontal="justify"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266700</xdr:colOff>
      <xdr:row>10</xdr:row>
      <xdr:rowOff>85725</xdr:rowOff>
    </xdr:to>
    <xdr:sp>
      <xdr:nvSpPr>
        <xdr:cNvPr id="1" name="Line 1"/>
        <xdr:cNvSpPr>
          <a:spLocks/>
        </xdr:cNvSpPr>
      </xdr:nvSpPr>
      <xdr:spPr>
        <a:xfrm flipH="1">
          <a:off x="3352800" y="17430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95250</xdr:rowOff>
    </xdr:from>
    <xdr:to>
      <xdr:col>5</xdr:col>
      <xdr:colOff>733425</xdr:colOff>
      <xdr:row>10</xdr:row>
      <xdr:rowOff>95250</xdr:rowOff>
    </xdr:to>
    <xdr:sp>
      <xdr:nvSpPr>
        <xdr:cNvPr id="2" name="Line 2"/>
        <xdr:cNvSpPr>
          <a:spLocks/>
        </xdr:cNvSpPr>
      </xdr:nvSpPr>
      <xdr:spPr>
        <a:xfrm>
          <a:off x="4752975" y="1752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workbookViewId="0" topLeftCell="A4">
      <selection activeCell="J23" sqref="J23"/>
    </sheetView>
  </sheetViews>
  <sheetFormatPr defaultColWidth="9.140625" defaultRowHeight="12.75"/>
  <cols>
    <col min="1" max="1" width="2.7109375" style="3" customWidth="1"/>
    <col min="2" max="2" width="29.7109375" style="3" customWidth="1"/>
    <col min="3" max="3" width="15.7109375" style="3" customWidth="1"/>
    <col min="4" max="4" width="17.7109375" style="3" customWidth="1"/>
    <col min="5" max="5" width="2.7109375" style="3" customWidth="1"/>
    <col min="6" max="6" width="15.7109375" style="3" customWidth="1"/>
    <col min="7" max="7" width="17.7109375" style="3" customWidth="1"/>
    <col min="8" max="16384" width="9.140625" style="3" customWidth="1"/>
  </cols>
  <sheetData>
    <row r="1" spans="1:7" ht="15.75">
      <c r="A1" s="167" t="s">
        <v>192</v>
      </c>
      <c r="B1" s="167"/>
      <c r="C1" s="167"/>
      <c r="D1" s="167"/>
      <c r="E1" s="167"/>
      <c r="F1" s="167"/>
      <c r="G1" s="167"/>
    </row>
    <row r="2" spans="1:7" ht="12.75">
      <c r="A2" s="165" t="s">
        <v>191</v>
      </c>
      <c r="B2" s="165"/>
      <c r="C2" s="165"/>
      <c r="D2" s="165"/>
      <c r="E2" s="165"/>
      <c r="F2" s="165"/>
      <c r="G2" s="165"/>
    </row>
    <row r="3" spans="1:7" ht="12.75">
      <c r="A3" s="166" t="s">
        <v>31</v>
      </c>
      <c r="B3" s="166"/>
      <c r="C3" s="166"/>
      <c r="D3" s="166"/>
      <c r="E3" s="166"/>
      <c r="F3" s="166"/>
      <c r="G3" s="166"/>
    </row>
    <row r="4" spans="1:7" ht="12.75">
      <c r="A4" s="84"/>
      <c r="B4" s="84"/>
      <c r="C4" s="84"/>
      <c r="D4" s="84"/>
      <c r="E4" s="84"/>
      <c r="F4" s="84"/>
      <c r="G4" s="84"/>
    </row>
    <row r="5" spans="1:7" ht="12.75">
      <c r="A5" s="84"/>
      <c r="B5" s="84"/>
      <c r="C5" s="84"/>
      <c r="D5" s="84"/>
      <c r="E5" s="84"/>
      <c r="F5" s="84"/>
      <c r="G5" s="84"/>
    </row>
    <row r="6" spans="1:7" ht="12.75">
      <c r="A6" s="165" t="s">
        <v>193</v>
      </c>
      <c r="B6" s="165"/>
      <c r="C6" s="165"/>
      <c r="D6" s="165"/>
      <c r="E6" s="165"/>
      <c r="F6" s="165"/>
      <c r="G6" s="165"/>
    </row>
    <row r="9" spans="3:7" ht="12.75">
      <c r="C9" s="165" t="s">
        <v>120</v>
      </c>
      <c r="D9" s="165"/>
      <c r="E9" s="1"/>
      <c r="F9" s="165" t="s">
        <v>121</v>
      </c>
      <c r="G9" s="165"/>
    </row>
    <row r="10" spans="3:7" ht="54.75" customHeight="1">
      <c r="C10" s="153" t="s">
        <v>122</v>
      </c>
      <c r="D10" s="153" t="s">
        <v>123</v>
      </c>
      <c r="E10" s="1"/>
      <c r="F10" s="153" t="s">
        <v>133</v>
      </c>
      <c r="G10" s="153" t="s">
        <v>124</v>
      </c>
    </row>
    <row r="11" spans="3:7" ht="12.75">
      <c r="C11" s="154">
        <f>'Consolidated IS'!D14</f>
        <v>38807</v>
      </c>
      <c r="D11" s="154">
        <f>'Consolidated IS'!E14</f>
        <v>38442</v>
      </c>
      <c r="E11" s="154"/>
      <c r="F11" s="154">
        <f>'Consolidated IS'!G14</f>
        <v>38807</v>
      </c>
      <c r="G11" s="154">
        <f>'Consolidated IS'!H14</f>
        <v>38442</v>
      </c>
    </row>
    <row r="12" spans="3:7" s="1" customFormat="1" ht="12.75">
      <c r="C12" s="155" t="s">
        <v>125</v>
      </c>
      <c r="D12" s="155" t="s">
        <v>125</v>
      </c>
      <c r="E12" s="2"/>
      <c r="F12" s="155" t="s">
        <v>125</v>
      </c>
      <c r="G12" s="155" t="s">
        <v>125</v>
      </c>
    </row>
    <row r="13" spans="1:4" ht="12.75">
      <c r="A13" s="84"/>
      <c r="C13" s="156"/>
      <c r="D13" s="156"/>
    </row>
    <row r="14" spans="1:7" ht="12.75">
      <c r="A14" s="84">
        <v>1</v>
      </c>
      <c r="B14" s="3" t="s">
        <v>42</v>
      </c>
      <c r="C14" s="121">
        <f>ROUND('Consolidated IS'!D17,-3)/1000</f>
        <v>14599</v>
      </c>
      <c r="D14" s="121">
        <f>ROUND('Consolidated IS'!E17,-3)/1000</f>
        <v>11483</v>
      </c>
      <c r="E14" s="121"/>
      <c r="F14" s="121">
        <f>ROUND('Consolidated IS'!G17,-3)/1000</f>
        <v>14599</v>
      </c>
      <c r="G14" s="121">
        <f>ROUND('Consolidated IS'!H17,-3)/1000</f>
        <v>11483</v>
      </c>
    </row>
    <row r="15" spans="1:7" ht="12.75">
      <c r="A15" s="84">
        <v>2</v>
      </c>
      <c r="B15" s="3" t="s">
        <v>126</v>
      </c>
      <c r="C15" s="121">
        <f>ROUND('Consolidated IS'!D29,-3)/1000</f>
        <v>1966</v>
      </c>
      <c r="D15" s="121">
        <f>ROUND('Consolidated IS'!E29,-3)/1000</f>
        <v>1485</v>
      </c>
      <c r="E15" s="121"/>
      <c r="F15" s="121">
        <f>ROUND('Consolidated IS'!G29,-3)/1000</f>
        <v>1966</v>
      </c>
      <c r="G15" s="121">
        <f>ROUND('Consolidated IS'!H29,-3)/1000</f>
        <v>1485</v>
      </c>
    </row>
    <row r="16" spans="1:7" ht="12.75">
      <c r="A16" s="84">
        <v>3</v>
      </c>
      <c r="B16" s="3" t="s">
        <v>154</v>
      </c>
      <c r="C16" s="121">
        <f>ROUND('Consolidated IS'!D33,-3)/1000</f>
        <v>1746</v>
      </c>
      <c r="D16" s="121">
        <f>ROUND('Consolidated IS'!E33,-3)/1000</f>
        <v>1276</v>
      </c>
      <c r="E16" s="121"/>
      <c r="F16" s="121">
        <f>ROUND('Consolidated IS'!G33,-3)/1000</f>
        <v>1746</v>
      </c>
      <c r="G16" s="121">
        <f>ROUND('Consolidated IS'!H33,-3)/1000</f>
        <v>1276</v>
      </c>
    </row>
    <row r="17" spans="1:7" ht="12.75">
      <c r="A17" s="84">
        <v>4</v>
      </c>
      <c r="B17" s="3" t="s">
        <v>138</v>
      </c>
      <c r="C17" s="121">
        <f>ROUND('Consolidated IS'!D33,-3)/1000</f>
        <v>1746</v>
      </c>
      <c r="D17" s="121">
        <f>ROUND('Consolidated IS'!E33,-3)/1000</f>
        <v>1276</v>
      </c>
      <c r="E17" s="121"/>
      <c r="F17" s="121">
        <f>ROUND('Consolidated IS'!G33,-3)/1000</f>
        <v>1746</v>
      </c>
      <c r="G17" s="121">
        <f>ROUND('Consolidated IS'!H33,-3)/1000</f>
        <v>1276</v>
      </c>
    </row>
    <row r="18" spans="1:7" ht="12.75">
      <c r="A18" s="84">
        <v>5</v>
      </c>
      <c r="B18" s="3" t="s">
        <v>268</v>
      </c>
      <c r="C18" s="157">
        <f>'Consolidated IS'!D36</f>
        <v>1.52</v>
      </c>
      <c r="D18" s="157">
        <f>'Consolidated IS'!E36</f>
        <v>1.15</v>
      </c>
      <c r="E18" s="121"/>
      <c r="F18" s="157">
        <f>'Consolidated IS'!G36</f>
        <v>1.52</v>
      </c>
      <c r="G18" s="157">
        <f>'Consolidated IS'!H36</f>
        <v>1.15451533023562</v>
      </c>
    </row>
    <row r="19" spans="1:7" ht="12.75">
      <c r="A19" s="84">
        <v>6</v>
      </c>
      <c r="B19" s="3" t="s">
        <v>269</v>
      </c>
      <c r="C19" s="158" t="str">
        <f>'Consolidated IS'!D37</f>
        <v>NA</v>
      </c>
      <c r="D19" s="158" t="str">
        <f>'Consolidated IS'!E37</f>
        <v>NA</v>
      </c>
      <c r="E19" s="121"/>
      <c r="F19" s="158" t="str">
        <f>'Consolidated IS'!G37</f>
        <v>NA</v>
      </c>
      <c r="G19" s="158" t="str">
        <f>'Consolidated IS'!H37</f>
        <v>NA</v>
      </c>
    </row>
    <row r="20" spans="1:7" ht="12.75">
      <c r="A20" s="84">
        <v>7</v>
      </c>
      <c r="B20" s="3" t="s">
        <v>127</v>
      </c>
      <c r="C20" s="121">
        <v>0</v>
      </c>
      <c r="D20" s="121">
        <v>0</v>
      </c>
      <c r="E20" s="121"/>
      <c r="F20" s="121">
        <f>C20</f>
        <v>0</v>
      </c>
      <c r="G20" s="121">
        <v>0</v>
      </c>
    </row>
    <row r="22" ht="12.75">
      <c r="A22" s="84"/>
    </row>
    <row r="23" spans="6:7" ht="36.75" customHeight="1">
      <c r="F23" s="153" t="s">
        <v>128</v>
      </c>
      <c r="G23" s="153" t="s">
        <v>129</v>
      </c>
    </row>
    <row r="24" spans="6:7" ht="12.75">
      <c r="F24" s="154">
        <f>F11</f>
        <v>38807</v>
      </c>
      <c r="G24" s="154">
        <f>G11</f>
        <v>38442</v>
      </c>
    </row>
    <row r="25" spans="1:7" ht="13.5" thickBot="1">
      <c r="A25" s="84">
        <v>8</v>
      </c>
      <c r="B25" s="3" t="s">
        <v>258</v>
      </c>
      <c r="D25" s="159"/>
      <c r="F25" s="160">
        <f>'Balance Sheet'!C49</f>
        <v>0.27</v>
      </c>
      <c r="G25" s="160">
        <f>'Balance Sheet'!D49</f>
        <v>0.25</v>
      </c>
    </row>
    <row r="26" ht="13.5" thickTop="1"/>
    <row r="27" ht="12.75">
      <c r="B27" s="3" t="s">
        <v>153</v>
      </c>
    </row>
    <row r="30" ht="12.75">
      <c r="B30" s="161"/>
    </row>
    <row r="31" ht="12.75">
      <c r="B31" s="161"/>
    </row>
    <row r="32" ht="12.75">
      <c r="B32" s="161"/>
    </row>
  </sheetData>
  <mergeCells count="6">
    <mergeCell ref="C9:D9"/>
    <mergeCell ref="F9:G9"/>
    <mergeCell ref="A3:G3"/>
    <mergeCell ref="A1:G1"/>
    <mergeCell ref="A6:G6"/>
    <mergeCell ref="A2:G2"/>
  </mergeCells>
  <printOptions horizontalCentered="1"/>
  <pageMargins left="0.75" right="0.5" top="1" bottom="0.5" header="0.5" footer="0.5"/>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workbookViewId="0" topLeftCell="A17">
      <selection activeCell="D48" sqref="D48"/>
    </sheetView>
  </sheetViews>
  <sheetFormatPr defaultColWidth="9.140625" defaultRowHeight="12.75"/>
  <cols>
    <col min="1" max="1" width="1.7109375" style="32" customWidth="1"/>
    <col min="2" max="2" width="2.7109375" style="32" customWidth="1"/>
    <col min="3" max="3" width="20.7109375" style="32" customWidth="1"/>
    <col min="4" max="5" width="16.7109375" style="32" customWidth="1"/>
    <col min="6" max="6" width="2.7109375" style="32" customWidth="1"/>
    <col min="7" max="8" width="16.7109375" style="32" customWidth="1"/>
    <col min="9" max="9" width="4.421875" style="32" customWidth="1"/>
    <col min="10" max="16384" width="9.140625" style="32" customWidth="1"/>
  </cols>
  <sheetData>
    <row r="1" spans="2:9" s="8" customFormat="1" ht="15.75">
      <c r="B1" s="168" t="s">
        <v>192</v>
      </c>
      <c r="C1" s="168"/>
      <c r="D1" s="168"/>
      <c r="E1" s="168"/>
      <c r="F1" s="168"/>
      <c r="G1" s="168"/>
      <c r="H1" s="168"/>
      <c r="I1" s="7"/>
    </row>
    <row r="2" spans="2:9" s="8" customFormat="1" ht="12.75">
      <c r="B2" s="170" t="s">
        <v>191</v>
      </c>
      <c r="C2" s="170"/>
      <c r="D2" s="170"/>
      <c r="E2" s="170"/>
      <c r="F2" s="170"/>
      <c r="G2" s="170"/>
      <c r="H2" s="170"/>
      <c r="I2" s="7"/>
    </row>
    <row r="3" spans="2:9" s="8" customFormat="1" ht="12.75">
      <c r="B3" s="166" t="s">
        <v>31</v>
      </c>
      <c r="C3" s="166"/>
      <c r="D3" s="166"/>
      <c r="E3" s="166"/>
      <c r="F3" s="166"/>
      <c r="G3" s="166"/>
      <c r="H3" s="166"/>
      <c r="I3" s="9"/>
    </row>
    <row r="4" spans="3:9" s="8" customFormat="1" ht="12.75">
      <c r="C4" s="7"/>
      <c r="D4" s="7"/>
      <c r="E4" s="7"/>
      <c r="F4" s="7"/>
      <c r="G4" s="7"/>
      <c r="H4" s="7"/>
      <c r="I4" s="7"/>
    </row>
    <row r="5" spans="3:9" s="8" customFormat="1" ht="12.75">
      <c r="C5" s="170"/>
      <c r="D5" s="170"/>
      <c r="E5" s="170"/>
      <c r="F5" s="170"/>
      <c r="G5" s="170"/>
      <c r="H5" s="170"/>
      <c r="I5" s="7"/>
    </row>
    <row r="6" spans="2:9" s="11" customFormat="1" ht="12.75">
      <c r="B6" s="170" t="s">
        <v>200</v>
      </c>
      <c r="C6" s="170"/>
      <c r="D6" s="170"/>
      <c r="E6" s="170"/>
      <c r="F6" s="170"/>
      <c r="G6" s="170"/>
      <c r="H6" s="170"/>
      <c r="I6" s="10"/>
    </row>
    <row r="7" spans="2:9" s="8" customFormat="1" ht="12.75">
      <c r="B7" s="173" t="s">
        <v>32</v>
      </c>
      <c r="C7" s="173"/>
      <c r="D7" s="173"/>
      <c r="E7" s="173"/>
      <c r="F7" s="173"/>
      <c r="G7" s="173"/>
      <c r="H7" s="173"/>
      <c r="I7" s="12"/>
    </row>
    <row r="8" spans="2:9" s="8" customFormat="1" ht="12.75">
      <c r="B8" s="6"/>
      <c r="C8" s="6"/>
      <c r="D8" s="6"/>
      <c r="E8" s="6"/>
      <c r="F8" s="6"/>
      <c r="G8" s="6"/>
      <c r="H8" s="6"/>
      <c r="I8" s="12"/>
    </row>
    <row r="9" spans="4:9" s="8" customFormat="1" ht="12.75">
      <c r="D9" s="13"/>
      <c r="E9" s="13"/>
      <c r="F9" s="14"/>
      <c r="G9" s="15"/>
      <c r="I9" s="14"/>
    </row>
    <row r="10" spans="4:9" s="8" customFormat="1" ht="12.75">
      <c r="D10" s="172" t="s">
        <v>132</v>
      </c>
      <c r="E10" s="172"/>
      <c r="F10" s="14"/>
      <c r="G10" s="172" t="s">
        <v>130</v>
      </c>
      <c r="H10" s="172"/>
      <c r="I10" s="14"/>
    </row>
    <row r="11" spans="4:9" s="8" customFormat="1" ht="12.75">
      <c r="D11" s="6" t="s">
        <v>33</v>
      </c>
      <c r="E11" s="6" t="s">
        <v>34</v>
      </c>
      <c r="F11" s="16"/>
      <c r="G11" s="6" t="s">
        <v>131</v>
      </c>
      <c r="H11" s="6" t="s">
        <v>34</v>
      </c>
      <c r="I11" s="16"/>
    </row>
    <row r="12" spans="4:9" s="8" customFormat="1" ht="12.75">
      <c r="D12" s="6" t="s">
        <v>35</v>
      </c>
      <c r="E12" s="6" t="s">
        <v>36</v>
      </c>
      <c r="F12" s="16"/>
      <c r="G12" s="6" t="s">
        <v>35</v>
      </c>
      <c r="H12" s="6" t="s">
        <v>37</v>
      </c>
      <c r="I12" s="16"/>
    </row>
    <row r="13" spans="4:9" s="8" customFormat="1" ht="12.75">
      <c r="D13" s="6" t="s">
        <v>38</v>
      </c>
      <c r="E13" s="6" t="s">
        <v>38</v>
      </c>
      <c r="F13" s="16"/>
      <c r="G13" s="6" t="s">
        <v>39</v>
      </c>
      <c r="H13" s="6" t="s">
        <v>40</v>
      </c>
      <c r="I13" s="16"/>
    </row>
    <row r="14" spans="4:9" s="8" customFormat="1" ht="12.75">
      <c r="D14" s="17">
        <v>38807</v>
      </c>
      <c r="E14" s="18">
        <v>38442</v>
      </c>
      <c r="F14" s="19"/>
      <c r="G14" s="18">
        <v>38807</v>
      </c>
      <c r="H14" s="18">
        <v>38442</v>
      </c>
      <c r="I14" s="19"/>
    </row>
    <row r="15" spans="4:9" s="8" customFormat="1" ht="12.75">
      <c r="D15" s="6" t="s">
        <v>41</v>
      </c>
      <c r="E15" s="6" t="s">
        <v>41</v>
      </c>
      <c r="F15" s="16"/>
      <c r="G15" s="6" t="s">
        <v>41</v>
      </c>
      <c r="H15" s="6" t="s">
        <v>41</v>
      </c>
      <c r="I15" s="16"/>
    </row>
    <row r="16" spans="4:9" s="8" customFormat="1" ht="12.75">
      <c r="D16" s="20"/>
      <c r="E16" s="13"/>
      <c r="F16" s="14"/>
      <c r="G16" s="20"/>
      <c r="H16" s="23"/>
      <c r="I16" s="14"/>
    </row>
    <row r="17" spans="2:9" s="8" customFormat="1" ht="12.75">
      <c r="B17" s="21" t="s">
        <v>42</v>
      </c>
      <c r="C17" s="21"/>
      <c r="D17" s="22">
        <v>14598740</v>
      </c>
      <c r="E17" s="22">
        <v>11482954</v>
      </c>
      <c r="F17" s="23"/>
      <c r="G17" s="22">
        <v>14598740</v>
      </c>
      <c r="H17" s="22">
        <v>11482954</v>
      </c>
      <c r="I17" s="23"/>
    </row>
    <row r="18" spans="2:9" s="8" customFormat="1" ht="12.75">
      <c r="B18" s="21"/>
      <c r="C18" s="21"/>
      <c r="D18" s="22"/>
      <c r="E18" s="22"/>
      <c r="F18" s="23"/>
      <c r="G18" s="22"/>
      <c r="H18" s="22"/>
      <c r="I18" s="23"/>
    </row>
    <row r="19" spans="2:9" s="8" customFormat="1" ht="12.75">
      <c r="B19" s="21" t="s">
        <v>144</v>
      </c>
      <c r="C19" s="21"/>
      <c r="D19" s="22">
        <v>-10399839</v>
      </c>
      <c r="E19" s="22">
        <v>-7942293</v>
      </c>
      <c r="F19" s="23"/>
      <c r="G19" s="22">
        <v>-10399839</v>
      </c>
      <c r="H19" s="22">
        <v>-7942293</v>
      </c>
      <c r="I19" s="23"/>
    </row>
    <row r="20" spans="2:9" s="8" customFormat="1" ht="12.75">
      <c r="B20" s="21"/>
      <c r="C20" s="21"/>
      <c r="D20" s="24"/>
      <c r="E20" s="24"/>
      <c r="F20" s="25"/>
      <c r="G20" s="24"/>
      <c r="H20" s="24"/>
      <c r="I20" s="25"/>
    </row>
    <row r="21" spans="2:9" s="8" customFormat="1" ht="12.75">
      <c r="B21" s="21" t="s">
        <v>199</v>
      </c>
      <c r="C21" s="21"/>
      <c r="D21" s="22">
        <f>SUM(D17:D20)</f>
        <v>4198901</v>
      </c>
      <c r="E21" s="22">
        <f>SUM(E17:E20)</f>
        <v>3540661</v>
      </c>
      <c r="F21" s="25"/>
      <c r="G21" s="22">
        <f>SUM(G17:G20)</f>
        <v>4198901</v>
      </c>
      <c r="H21" s="22">
        <f>SUM(H17:H20)</f>
        <v>3540661</v>
      </c>
      <c r="I21" s="25"/>
    </row>
    <row r="22" spans="2:9" s="8" customFormat="1" ht="12.75">
      <c r="B22" s="21"/>
      <c r="C22" s="21"/>
      <c r="D22" s="22"/>
      <c r="E22" s="22"/>
      <c r="F22" s="25"/>
      <c r="G22" s="22"/>
      <c r="H22" s="22"/>
      <c r="I22" s="25"/>
    </row>
    <row r="23" spans="2:9" s="8" customFormat="1" ht="12.75">
      <c r="B23" s="21" t="s">
        <v>198</v>
      </c>
      <c r="C23" s="21"/>
      <c r="D23" s="22">
        <f>23909+25723</f>
        <v>49632</v>
      </c>
      <c r="E23" s="22">
        <f>40943+59845-1</f>
        <v>100787</v>
      </c>
      <c r="F23" s="25"/>
      <c r="G23" s="22">
        <f>23909+25723</f>
        <v>49632</v>
      </c>
      <c r="H23" s="22">
        <f>40943+59845-1</f>
        <v>100787</v>
      </c>
      <c r="I23" s="25"/>
    </row>
    <row r="24" spans="2:9" s="8" customFormat="1" ht="12.75">
      <c r="B24" s="21"/>
      <c r="C24" s="21"/>
      <c r="D24" s="26"/>
      <c r="E24" s="26"/>
      <c r="F24" s="25"/>
      <c r="G24" s="26"/>
      <c r="H24" s="26"/>
      <c r="I24" s="25"/>
    </row>
    <row r="25" spans="2:9" s="8" customFormat="1" ht="12.75">
      <c r="B25" s="21" t="s">
        <v>197</v>
      </c>
      <c r="C25" s="21"/>
      <c r="D25" s="22">
        <v>-2185538</v>
      </c>
      <c r="E25" s="22">
        <v>-2076247</v>
      </c>
      <c r="F25" s="25"/>
      <c r="G25" s="26">
        <v>-2185538</v>
      </c>
      <c r="H25" s="22">
        <v>-2076247</v>
      </c>
      <c r="I25" s="25"/>
    </row>
    <row r="26" spans="2:9" s="8" customFormat="1" ht="12.75">
      <c r="B26" s="21"/>
      <c r="C26" s="21"/>
      <c r="D26" s="26"/>
      <c r="E26" s="26"/>
      <c r="F26" s="25"/>
      <c r="G26" s="26"/>
      <c r="H26" s="26"/>
      <c r="I26" s="25"/>
    </row>
    <row r="27" spans="2:9" s="8" customFormat="1" ht="12.75">
      <c r="B27" s="21" t="s">
        <v>196</v>
      </c>
      <c r="C27" s="21"/>
      <c r="D27" s="22">
        <v>-96788</v>
      </c>
      <c r="E27" s="22">
        <v>-79857</v>
      </c>
      <c r="F27" s="25"/>
      <c r="G27" s="26">
        <v>-96788</v>
      </c>
      <c r="H27" s="22">
        <v>-79857</v>
      </c>
      <c r="I27" s="25"/>
    </row>
    <row r="28" spans="2:9" s="8" customFormat="1" ht="12.75">
      <c r="B28" s="21"/>
      <c r="C28" s="21"/>
      <c r="D28" s="24"/>
      <c r="E28" s="24"/>
      <c r="F28" s="25"/>
      <c r="G28" s="24"/>
      <c r="H28" s="24"/>
      <c r="I28" s="25"/>
    </row>
    <row r="29" spans="2:9" s="8" customFormat="1" ht="12.75">
      <c r="B29" s="21" t="s">
        <v>126</v>
      </c>
      <c r="C29" s="21"/>
      <c r="D29" s="26">
        <f>SUM(D21:D28)</f>
        <v>1966207</v>
      </c>
      <c r="E29" s="26">
        <f>SUM(E21:E28)</f>
        <v>1485344</v>
      </c>
      <c r="F29" s="25"/>
      <c r="G29" s="26">
        <f>SUM(G21:G28)</f>
        <v>1966207</v>
      </c>
      <c r="H29" s="26">
        <f>SUM(H21:H28)</f>
        <v>1485344</v>
      </c>
      <c r="I29" s="25"/>
    </row>
    <row r="30" spans="2:9" s="8" customFormat="1" ht="12.75">
      <c r="B30" s="21"/>
      <c r="C30" s="21"/>
      <c r="D30" s="26"/>
      <c r="E30" s="26"/>
      <c r="F30" s="25"/>
      <c r="G30" s="26"/>
      <c r="H30" s="26"/>
      <c r="I30" s="25"/>
    </row>
    <row r="31" spans="2:9" s="8" customFormat="1" ht="12.75">
      <c r="B31" s="21" t="s">
        <v>142</v>
      </c>
      <c r="C31" s="21"/>
      <c r="D31" s="22">
        <v>-220150</v>
      </c>
      <c r="E31" s="22">
        <v>-209167</v>
      </c>
      <c r="F31" s="25"/>
      <c r="G31" s="26">
        <v>-220150</v>
      </c>
      <c r="H31" s="22">
        <v>-209167</v>
      </c>
      <c r="I31" s="27"/>
    </row>
    <row r="32" spans="2:9" s="8" customFormat="1" ht="12.75">
      <c r="B32" s="21"/>
      <c r="C32" s="21"/>
      <c r="D32" s="24"/>
      <c r="E32" s="24"/>
      <c r="F32" s="25"/>
      <c r="G32" s="24"/>
      <c r="H32" s="24"/>
      <c r="I32" s="25"/>
    </row>
    <row r="33" spans="2:9" s="8" customFormat="1" ht="13.5" thickBot="1">
      <c r="B33" s="21" t="s">
        <v>143</v>
      </c>
      <c r="C33" s="21"/>
      <c r="D33" s="28">
        <f>SUM(D29:D32)</f>
        <v>1746057</v>
      </c>
      <c r="E33" s="28">
        <f>SUM(E29:E32)</f>
        <v>1276177</v>
      </c>
      <c r="F33" s="29"/>
      <c r="G33" s="28">
        <f>SUM(G29:G32)</f>
        <v>1746057</v>
      </c>
      <c r="H33" s="28">
        <f>SUM(H29:H32)</f>
        <v>1276177</v>
      </c>
      <c r="I33" s="29"/>
    </row>
    <row r="34" spans="2:9" s="8" customFormat="1" ht="13.5" thickTop="1">
      <c r="B34" s="21"/>
      <c r="C34" s="21"/>
      <c r="D34" s="29"/>
      <c r="E34" s="29"/>
      <c r="F34" s="29"/>
      <c r="G34" s="25"/>
      <c r="H34" s="25"/>
      <c r="I34" s="29"/>
    </row>
    <row r="35" spans="2:9" ht="12.75">
      <c r="B35" s="30" t="s">
        <v>195</v>
      </c>
      <c r="C35" s="30"/>
      <c r="D35" s="30"/>
      <c r="E35" s="30"/>
      <c r="F35" s="30"/>
      <c r="G35" s="30"/>
      <c r="H35" s="30"/>
      <c r="I35" s="31"/>
    </row>
    <row r="36" spans="3:9" ht="12.75">
      <c r="C36" s="48" t="s">
        <v>152</v>
      </c>
      <c r="D36" s="33">
        <f>ROUND(D33/11500000*10,2)</f>
        <v>1.52</v>
      </c>
      <c r="E36" s="33">
        <v>1.15</v>
      </c>
      <c r="F36" s="34"/>
      <c r="G36" s="33">
        <f>ROUND(G33/11500000*10,2)</f>
        <v>1.52</v>
      </c>
      <c r="H36" s="33">
        <v>1.15451533023562</v>
      </c>
      <c r="I36" s="35"/>
    </row>
    <row r="37" spans="3:9" s="38" customFormat="1" ht="13.5" thickBot="1">
      <c r="C37" s="48" t="s">
        <v>194</v>
      </c>
      <c r="D37" s="86" t="s">
        <v>43</v>
      </c>
      <c r="E37" s="86" t="s">
        <v>43</v>
      </c>
      <c r="F37" s="36"/>
      <c r="G37" s="86" t="s">
        <v>43</v>
      </c>
      <c r="H37" s="86" t="s">
        <v>43</v>
      </c>
      <c r="I37" s="37"/>
    </row>
    <row r="38" spans="3:9" s="38" customFormat="1" ht="29.25" customHeight="1" thickTop="1">
      <c r="C38" s="169"/>
      <c r="D38" s="169"/>
      <c r="E38" s="169"/>
      <c r="F38" s="169"/>
      <c r="G38" s="169"/>
      <c r="H38" s="169"/>
      <c r="I38" s="169"/>
    </row>
    <row r="39" spans="3:4" ht="12.75">
      <c r="C39" s="38"/>
      <c r="D39" s="33"/>
    </row>
    <row r="40" spans="3:9" ht="30" customHeight="1">
      <c r="C40" s="171"/>
      <c r="D40" s="171"/>
      <c r="E40" s="171"/>
      <c r="F40" s="171"/>
      <c r="G40" s="171"/>
      <c r="H40" s="171"/>
      <c r="I40" s="171"/>
    </row>
  </sheetData>
  <mergeCells count="10">
    <mergeCell ref="C40:I40"/>
    <mergeCell ref="C5:H5"/>
    <mergeCell ref="D10:E10"/>
    <mergeCell ref="G10:H10"/>
    <mergeCell ref="B6:H6"/>
    <mergeCell ref="B7:H7"/>
    <mergeCell ref="B1:H1"/>
    <mergeCell ref="B3:H3"/>
    <mergeCell ref="C38:I38"/>
    <mergeCell ref="B2:H2"/>
  </mergeCells>
  <printOptions horizontalCentered="1"/>
  <pageMargins left="0.75" right="0.5" top="1" bottom="0.5" header="0.5" footer="0.5"/>
  <pageSetup fitToHeight="1"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B1:D55"/>
  <sheetViews>
    <sheetView workbookViewId="0" topLeftCell="A24">
      <selection activeCell="C57" sqref="C57"/>
    </sheetView>
  </sheetViews>
  <sheetFormatPr defaultColWidth="9.140625" defaultRowHeight="12.75"/>
  <cols>
    <col min="1" max="1" width="1.7109375" style="8" customWidth="1"/>
    <col min="2" max="2" width="50.7109375" style="8" customWidth="1"/>
    <col min="3" max="3" width="15.7109375" style="22" customWidth="1"/>
    <col min="4" max="4" width="15.7109375" style="8" customWidth="1"/>
    <col min="5" max="16384" width="9.140625" style="8" customWidth="1"/>
  </cols>
  <sheetData>
    <row r="1" spans="2:4" ht="15.75">
      <c r="B1" s="168" t="s">
        <v>192</v>
      </c>
      <c r="C1" s="168"/>
      <c r="D1" s="168"/>
    </row>
    <row r="2" spans="2:4" ht="12.75">
      <c r="B2" s="170" t="s">
        <v>191</v>
      </c>
      <c r="C2" s="170"/>
      <c r="D2" s="170"/>
    </row>
    <row r="3" spans="2:4" ht="12.75">
      <c r="B3" s="175" t="s">
        <v>31</v>
      </c>
      <c r="C3" s="175"/>
      <c r="D3" s="175"/>
    </row>
    <row r="4" spans="2:3" ht="12.75">
      <c r="B4" s="42"/>
      <c r="C4" s="49"/>
    </row>
    <row r="5" spans="2:4" ht="12.75">
      <c r="B5" s="7"/>
      <c r="C5" s="7"/>
      <c r="D5" s="7"/>
    </row>
    <row r="6" spans="2:4" s="50" customFormat="1" ht="12.75">
      <c r="B6" s="176" t="s">
        <v>259</v>
      </c>
      <c r="C6" s="176"/>
      <c r="D6" s="176"/>
    </row>
    <row r="7" spans="2:4" s="50" customFormat="1" ht="12.75">
      <c r="B7" s="173" t="s">
        <v>32</v>
      </c>
      <c r="C7" s="173"/>
      <c r="D7" s="173"/>
    </row>
    <row r="8" spans="2:4" s="50" customFormat="1" ht="12.75">
      <c r="B8" s="56"/>
      <c r="C8" s="56"/>
      <c r="D8" s="56"/>
    </row>
    <row r="9" spans="2:4" s="50" customFormat="1" ht="12.75">
      <c r="B9" s="56"/>
      <c r="C9" s="56"/>
      <c r="D9" s="56"/>
    </row>
    <row r="10" spans="2:4" ht="12.75">
      <c r="B10" s="6"/>
      <c r="C10" s="51" t="s">
        <v>157</v>
      </c>
      <c r="D10" s="51" t="s">
        <v>159</v>
      </c>
    </row>
    <row r="11" spans="2:4" ht="12.75">
      <c r="B11" s="6"/>
      <c r="C11" s="51"/>
      <c r="D11" s="51" t="s">
        <v>160</v>
      </c>
    </row>
    <row r="12" spans="2:4" ht="12.75">
      <c r="B12" s="6"/>
      <c r="C12" s="51" t="s">
        <v>158</v>
      </c>
      <c r="D12" s="51" t="s">
        <v>158</v>
      </c>
    </row>
    <row r="13" spans="2:4" ht="12.75">
      <c r="B13" s="6"/>
      <c r="C13" s="57">
        <f>'Consolidated IS'!G14</f>
        <v>38807</v>
      </c>
      <c r="D13" s="57">
        <v>38717</v>
      </c>
    </row>
    <row r="14" spans="2:4" ht="12.75">
      <c r="B14" s="6"/>
      <c r="C14" s="51" t="s">
        <v>41</v>
      </c>
      <c r="D14" s="51" t="s">
        <v>41</v>
      </c>
    </row>
    <row r="15" spans="2:4" ht="12.75">
      <c r="B15" s="1" t="s">
        <v>164</v>
      </c>
      <c r="C15" s="43"/>
      <c r="D15" s="22"/>
    </row>
    <row r="16" spans="2:4" ht="12.75">
      <c r="B16" s="3" t="s">
        <v>165</v>
      </c>
      <c r="C16" s="45">
        <v>21248661</v>
      </c>
      <c r="D16" s="22">
        <v>17963181</v>
      </c>
    </row>
    <row r="17" spans="2:4" ht="12.75">
      <c r="B17" s="4" t="s">
        <v>174</v>
      </c>
      <c r="C17" s="45">
        <v>1639834</v>
      </c>
      <c r="D17" s="22">
        <v>1680577</v>
      </c>
    </row>
    <row r="18" spans="2:4" ht="12.75">
      <c r="B18" s="3" t="s">
        <v>166</v>
      </c>
      <c r="C18" s="53">
        <v>960221</v>
      </c>
      <c r="D18" s="53">
        <v>960221</v>
      </c>
    </row>
    <row r="19" spans="2:4" ht="12.75">
      <c r="B19" s="42"/>
      <c r="C19" s="45">
        <f>SUM(C16:C18)</f>
        <v>23848716</v>
      </c>
      <c r="D19" s="45">
        <f>SUM(D16:D18)</f>
        <v>20603979</v>
      </c>
    </row>
    <row r="20" spans="2:4" ht="12.75">
      <c r="B20" s="42"/>
      <c r="C20" s="45"/>
      <c r="D20" s="45"/>
    </row>
    <row r="21" spans="2:4" ht="12.75">
      <c r="B21" s="42" t="s">
        <v>46</v>
      </c>
      <c r="C21" s="45"/>
      <c r="D21" s="45"/>
    </row>
    <row r="22" spans="2:4" ht="12.75">
      <c r="B22" s="8" t="s">
        <v>47</v>
      </c>
      <c r="C22" s="58">
        <v>3026264</v>
      </c>
      <c r="D22" s="58">
        <v>3190352</v>
      </c>
    </row>
    <row r="23" spans="2:4" ht="12.75">
      <c r="B23" s="8" t="s">
        <v>161</v>
      </c>
      <c r="C23" s="59">
        <f>10391355+1752630</f>
        <v>12143985</v>
      </c>
      <c r="D23" s="60">
        <f>10936698+1769453</f>
        <v>12706151</v>
      </c>
    </row>
    <row r="24" spans="2:4" ht="12.75">
      <c r="B24" s="8" t="s">
        <v>162</v>
      </c>
      <c r="C24" s="59">
        <v>477891</v>
      </c>
      <c r="D24" s="59">
        <v>460784</v>
      </c>
    </row>
    <row r="25" spans="2:4" ht="12.75">
      <c r="B25" s="8" t="s">
        <v>201</v>
      </c>
      <c r="C25" s="59">
        <v>1626266</v>
      </c>
      <c r="D25" s="59">
        <v>3622333</v>
      </c>
    </row>
    <row r="26" spans="2:4" ht="12.75">
      <c r="B26" s="8" t="s">
        <v>48</v>
      </c>
      <c r="C26" s="61">
        <v>5735839</v>
      </c>
      <c r="D26" s="61">
        <v>2535870</v>
      </c>
    </row>
    <row r="27" spans="3:4" ht="12.75">
      <c r="C27" s="62">
        <f>SUM(C22:C26)</f>
        <v>23010245</v>
      </c>
      <c r="D27" s="62">
        <f>SUM(D22:D26)</f>
        <v>22515490</v>
      </c>
    </row>
    <row r="28" spans="2:4" ht="12.75">
      <c r="B28" s="42" t="s">
        <v>49</v>
      </c>
      <c r="C28" s="59"/>
      <c r="D28" s="59"/>
    </row>
    <row r="29" spans="2:4" ht="12.75">
      <c r="B29" s="8" t="s">
        <v>163</v>
      </c>
      <c r="C29" s="59">
        <f>2996331+4062453</f>
        <v>7058784</v>
      </c>
      <c r="D29" s="60">
        <f>3343185+3002111</f>
        <v>6345296</v>
      </c>
    </row>
    <row r="30" spans="2:4" ht="12.75">
      <c r="B30" s="8" t="s">
        <v>135</v>
      </c>
      <c r="C30" s="59">
        <v>3736073</v>
      </c>
      <c r="D30" s="59">
        <f>1087000+1839095+532207</f>
        <v>3458302</v>
      </c>
    </row>
    <row r="31" spans="2:4" ht="12.75">
      <c r="B31" s="8" t="s">
        <v>202</v>
      </c>
      <c r="C31" s="61">
        <v>261794</v>
      </c>
      <c r="D31" s="61">
        <v>71714</v>
      </c>
    </row>
    <row r="32" spans="3:4" ht="12.75">
      <c r="C32" s="62">
        <f>SUM(C29:C31)</f>
        <v>11056651</v>
      </c>
      <c r="D32" s="62">
        <f>SUM(D29:D31)</f>
        <v>9875312</v>
      </c>
    </row>
    <row r="33" spans="2:4" ht="12.75">
      <c r="B33" s="1" t="s">
        <v>155</v>
      </c>
      <c r="C33" s="52">
        <f>C27-C32</f>
        <v>11953594</v>
      </c>
      <c r="D33" s="52">
        <f>D27-D32</f>
        <v>12640178</v>
      </c>
    </row>
    <row r="34" spans="3:4" ht="12.75">
      <c r="C34" s="52"/>
      <c r="D34" s="52"/>
    </row>
    <row r="35" spans="2:4" ht="13.5" thickBot="1">
      <c r="B35" s="42"/>
      <c r="C35" s="64">
        <f>C33+C19</f>
        <v>35802310</v>
      </c>
      <c r="D35" s="64">
        <f>D33+D19</f>
        <v>33244157</v>
      </c>
    </row>
    <row r="36" spans="3:4" ht="12.75">
      <c r="C36" s="20"/>
      <c r="D36" s="20"/>
    </row>
    <row r="37" spans="2:4" ht="12.75">
      <c r="B37" s="42" t="s">
        <v>50</v>
      </c>
      <c r="C37" s="52"/>
      <c r="D37" s="52"/>
    </row>
    <row r="38" spans="2:4" ht="12.75">
      <c r="B38" s="8" t="s">
        <v>51</v>
      </c>
      <c r="C38" s="45">
        <v>11500000</v>
      </c>
      <c r="D38" s="45">
        <v>11500000</v>
      </c>
    </row>
    <row r="39" spans="2:4" ht="12.75">
      <c r="B39" s="8" t="s">
        <v>136</v>
      </c>
      <c r="C39" s="53">
        <f>'Changes in Equity'!H26-'Changes in Equity'!D26</f>
        <v>19783177</v>
      </c>
      <c r="D39" s="53">
        <v>17785840</v>
      </c>
    </row>
    <row r="40" spans="2:4" ht="12.75">
      <c r="B40" s="1" t="s">
        <v>175</v>
      </c>
      <c r="C40" s="22">
        <f>SUM(C38:C39)</f>
        <v>31283177</v>
      </c>
      <c r="D40" s="22">
        <f>SUM(D38:D39)</f>
        <v>29285840</v>
      </c>
    </row>
    <row r="41" spans="3:4" ht="12.75">
      <c r="C41" s="49"/>
      <c r="D41" s="49"/>
    </row>
    <row r="42" spans="2:4" ht="12.75">
      <c r="B42" s="42" t="s">
        <v>167</v>
      </c>
      <c r="C42" s="45"/>
      <c r="D42" s="45"/>
    </row>
    <row r="43" spans="2:4" ht="12.75">
      <c r="B43" s="8" t="s">
        <v>137</v>
      </c>
      <c r="C43" s="58">
        <v>445000</v>
      </c>
      <c r="D43" s="58">
        <v>445000</v>
      </c>
    </row>
    <row r="44" spans="2:4" ht="12.75">
      <c r="B44" s="8" t="s">
        <v>203</v>
      </c>
      <c r="C44" s="61">
        <v>4074133</v>
      </c>
      <c r="D44" s="61">
        <f>2013665+1499652</f>
        <v>3513317</v>
      </c>
    </row>
    <row r="45" spans="3:4" ht="12.75">
      <c r="C45" s="63">
        <f>SUM(C43:C44)</f>
        <v>4519133</v>
      </c>
      <c r="D45" s="63">
        <f>SUM(D43:D44)</f>
        <v>3958317</v>
      </c>
    </row>
    <row r="46" spans="3:4" ht="12.75">
      <c r="C46" s="52"/>
      <c r="D46" s="52"/>
    </row>
    <row r="47" spans="2:4" ht="13.5" thickBot="1">
      <c r="B47" s="42"/>
      <c r="C47" s="64">
        <f>C40+C45</f>
        <v>35802310</v>
      </c>
      <c r="D47" s="64">
        <f>D40+D45</f>
        <v>33244157</v>
      </c>
    </row>
    <row r="48" spans="3:4" ht="12.75">
      <c r="C48" s="52"/>
      <c r="D48" s="52"/>
    </row>
    <row r="49" spans="2:4" s="32" customFormat="1" ht="13.5" thickBot="1">
      <c r="B49" s="8" t="s">
        <v>156</v>
      </c>
      <c r="C49" s="55">
        <f>ROUND(C40/C38/10,2)</f>
        <v>0.27</v>
      </c>
      <c r="D49" s="55">
        <f>ROUND(D40/D38/10,2)</f>
        <v>0.25</v>
      </c>
    </row>
    <row r="51" spans="2:4" ht="12.75">
      <c r="B51" s="42"/>
      <c r="C51" s="54"/>
      <c r="D51" s="22"/>
    </row>
    <row r="52" spans="2:4" ht="12.75">
      <c r="B52" s="174"/>
      <c r="C52" s="174"/>
      <c r="D52" s="174"/>
    </row>
    <row r="55" ht="12.75">
      <c r="C55" s="23"/>
    </row>
  </sheetData>
  <mergeCells count="6">
    <mergeCell ref="B52:D52"/>
    <mergeCell ref="B1:D1"/>
    <mergeCell ref="B3:D3"/>
    <mergeCell ref="B6:D6"/>
    <mergeCell ref="B7:D7"/>
    <mergeCell ref="B2:D2"/>
  </mergeCells>
  <printOptions horizontalCentered="1"/>
  <pageMargins left="0.75" right="0.5" top="1" bottom="0.5" header="0.5" footer="0.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H45"/>
  <sheetViews>
    <sheetView workbookViewId="0" topLeftCell="A18">
      <selection activeCell="H51" sqref="H51"/>
    </sheetView>
  </sheetViews>
  <sheetFormatPr defaultColWidth="9.140625" defaultRowHeight="12.75"/>
  <cols>
    <col min="1" max="1" width="1.7109375" style="8" customWidth="1"/>
    <col min="2" max="2" width="2.7109375" style="8" customWidth="1"/>
    <col min="3" max="3" width="32.8515625" style="8" customWidth="1"/>
    <col min="4" max="8" width="12.7109375" style="8" customWidth="1"/>
    <col min="9" max="16384" width="9.140625" style="8" customWidth="1"/>
  </cols>
  <sheetData>
    <row r="1" spans="2:8" ht="15.75">
      <c r="B1" s="168" t="s">
        <v>192</v>
      </c>
      <c r="C1" s="168"/>
      <c r="D1" s="168"/>
      <c r="E1" s="168"/>
      <c r="F1" s="168"/>
      <c r="G1" s="168"/>
      <c r="H1" s="168"/>
    </row>
    <row r="2" spans="2:8" ht="12.75">
      <c r="B2" s="170" t="s">
        <v>191</v>
      </c>
      <c r="C2" s="170"/>
      <c r="D2" s="170"/>
      <c r="E2" s="170"/>
      <c r="F2" s="170"/>
      <c r="G2" s="170"/>
      <c r="H2" s="170"/>
    </row>
    <row r="3" spans="2:8" ht="12.75">
      <c r="B3" s="175" t="s">
        <v>31</v>
      </c>
      <c r="C3" s="175"/>
      <c r="D3" s="175"/>
      <c r="E3" s="175"/>
      <c r="F3" s="175"/>
      <c r="G3" s="175"/>
      <c r="H3" s="175"/>
    </row>
    <row r="4" spans="3:7" ht="12.75">
      <c r="C4" s="12"/>
      <c r="D4" s="12"/>
      <c r="E4" s="12"/>
      <c r="F4" s="12"/>
      <c r="G4" s="12"/>
    </row>
    <row r="5" ht="12.75">
      <c r="E5" s="12"/>
    </row>
    <row r="6" spans="2:8" ht="12.75">
      <c r="B6" s="170" t="s">
        <v>65</v>
      </c>
      <c r="C6" s="170"/>
      <c r="D6" s="170"/>
      <c r="E6" s="170"/>
      <c r="F6" s="170"/>
      <c r="G6" s="170"/>
      <c r="H6" s="170"/>
    </row>
    <row r="7" spans="2:8" ht="12.75">
      <c r="B7" s="170" t="s">
        <v>182</v>
      </c>
      <c r="C7" s="170"/>
      <c r="D7" s="170"/>
      <c r="E7" s="170"/>
      <c r="F7" s="170"/>
      <c r="G7" s="170"/>
      <c r="H7" s="170"/>
    </row>
    <row r="8" spans="2:8" ht="12.75">
      <c r="B8" s="173" t="s">
        <v>32</v>
      </c>
      <c r="C8" s="173"/>
      <c r="D8" s="173"/>
      <c r="E8" s="173"/>
      <c r="F8" s="173"/>
      <c r="G8" s="173"/>
      <c r="H8" s="173"/>
    </row>
    <row r="9" spans="3:7" ht="12.75">
      <c r="C9" s="2"/>
      <c r="D9" s="2"/>
      <c r="E9" s="2"/>
      <c r="F9" s="2"/>
      <c r="G9" s="2"/>
    </row>
    <row r="10" spans="3:7" ht="12.75">
      <c r="C10" s="6"/>
      <c r="D10" s="6"/>
      <c r="E10" s="6"/>
      <c r="F10" s="6"/>
      <c r="G10" s="6"/>
    </row>
    <row r="11" spans="3:7" ht="12.75">
      <c r="C11" s="6"/>
      <c r="E11" s="170" t="s">
        <v>66</v>
      </c>
      <c r="F11" s="170"/>
      <c r="G11" s="6" t="s">
        <v>67</v>
      </c>
    </row>
    <row r="12" spans="3:8" ht="12.75">
      <c r="C12" s="6"/>
      <c r="D12" s="6" t="s">
        <v>145</v>
      </c>
      <c r="E12" s="6" t="s">
        <v>145</v>
      </c>
      <c r="F12" s="6" t="s">
        <v>148</v>
      </c>
      <c r="G12" s="6" t="s">
        <v>151</v>
      </c>
      <c r="H12" s="6" t="s">
        <v>68</v>
      </c>
    </row>
    <row r="13" spans="3:8" ht="12.75">
      <c r="C13" s="6"/>
      <c r="D13" s="6" t="s">
        <v>146</v>
      </c>
      <c r="E13" s="6" t="s">
        <v>147</v>
      </c>
      <c r="F13" s="6" t="s">
        <v>149</v>
      </c>
      <c r="G13" s="6" t="s">
        <v>150</v>
      </c>
      <c r="H13" s="6"/>
    </row>
    <row r="14" spans="3:8" ht="12.75">
      <c r="C14" s="6"/>
      <c r="D14" s="40" t="s">
        <v>41</v>
      </c>
      <c r="E14" s="40" t="s">
        <v>41</v>
      </c>
      <c r="F14" s="40" t="s">
        <v>41</v>
      </c>
      <c r="G14" s="40" t="s">
        <v>41</v>
      </c>
      <c r="H14" s="40" t="s">
        <v>41</v>
      </c>
    </row>
    <row r="15" ht="12.75">
      <c r="E15" s="41"/>
    </row>
    <row r="16" spans="2:5" ht="12.75">
      <c r="B16" s="71" t="s">
        <v>204</v>
      </c>
      <c r="C16" s="42"/>
      <c r="E16" s="41"/>
    </row>
    <row r="17" ht="12.75">
      <c r="E17" s="41"/>
    </row>
    <row r="18" spans="2:8" ht="12.75">
      <c r="B18" s="8" t="s">
        <v>177</v>
      </c>
      <c r="D18" s="22">
        <v>11500000</v>
      </c>
      <c r="E18" s="43">
        <v>9718685</v>
      </c>
      <c r="F18" s="22">
        <v>-247739</v>
      </c>
      <c r="G18" s="22">
        <v>8314894</v>
      </c>
      <c r="H18" s="22">
        <f>SUM(D18:G18)</f>
        <v>29285840</v>
      </c>
    </row>
    <row r="19" spans="4:8" ht="12.75">
      <c r="D19" s="22"/>
      <c r="E19" s="43"/>
      <c r="F19" s="22"/>
      <c r="G19" s="22"/>
      <c r="H19" s="22"/>
    </row>
    <row r="20" spans="2:8" ht="12.75">
      <c r="B20" s="8" t="s">
        <v>224</v>
      </c>
      <c r="D20" s="87">
        <v>0</v>
      </c>
      <c r="E20" s="88">
        <v>0</v>
      </c>
      <c r="F20" s="76">
        <v>251280</v>
      </c>
      <c r="G20" s="76">
        <v>0</v>
      </c>
      <c r="H20" s="77">
        <f>SUM(D20:G20)</f>
        <v>251280</v>
      </c>
    </row>
    <row r="21" spans="3:8" ht="12.75">
      <c r="C21" s="8" t="s">
        <v>176</v>
      </c>
      <c r="D21" s="72"/>
      <c r="E21" s="73"/>
      <c r="F21" s="24"/>
      <c r="G21" s="24"/>
      <c r="H21" s="74"/>
    </row>
    <row r="22" spans="2:8" ht="12.75">
      <c r="B22" s="8" t="s">
        <v>181</v>
      </c>
      <c r="D22" s="22">
        <f>SUM(D20:D21)</f>
        <v>0</v>
      </c>
      <c r="E22" s="22">
        <f>SUM(E20:E21)</f>
        <v>0</v>
      </c>
      <c r="F22" s="22">
        <f>SUM(F20:F21)</f>
        <v>251280</v>
      </c>
      <c r="G22" s="22">
        <f>SUM(G20:G21)</f>
        <v>0</v>
      </c>
      <c r="H22" s="22">
        <f>SUM(H20:H21)</f>
        <v>251280</v>
      </c>
    </row>
    <row r="23" spans="4:8" ht="12.75">
      <c r="D23" s="23"/>
      <c r="E23" s="23"/>
      <c r="F23" s="23"/>
      <c r="G23" s="23"/>
      <c r="H23" s="23"/>
    </row>
    <row r="24" spans="2:8" ht="12.75">
      <c r="B24" s="8" t="s">
        <v>138</v>
      </c>
      <c r="D24" s="23">
        <v>0</v>
      </c>
      <c r="E24" s="44">
        <v>0</v>
      </c>
      <c r="F24" s="23">
        <v>0</v>
      </c>
      <c r="G24" s="22">
        <f>'Consolidated IS'!D33</f>
        <v>1746057</v>
      </c>
      <c r="H24" s="22">
        <f>SUM(D24:G24)</f>
        <v>1746057</v>
      </c>
    </row>
    <row r="25" spans="4:8" ht="12.75">
      <c r="D25" s="23"/>
      <c r="E25" s="44"/>
      <c r="F25" s="23"/>
      <c r="G25" s="22"/>
      <c r="H25" s="22"/>
    </row>
    <row r="26" spans="2:8" ht="13.5" thickBot="1">
      <c r="B26" s="3" t="s">
        <v>178</v>
      </c>
      <c r="C26" s="42"/>
      <c r="D26" s="162">
        <f>SUM(D18:D24)-D22</f>
        <v>11500000</v>
      </c>
      <c r="E26" s="162">
        <f>SUM(E18:E24)-E22</f>
        <v>9718685</v>
      </c>
      <c r="F26" s="162">
        <f>SUM(F18:F24)-F22</f>
        <v>3541</v>
      </c>
      <c r="G26" s="162">
        <f>SUM(G18:G24)-G22</f>
        <v>10060951</v>
      </c>
      <c r="H26" s="162">
        <f>SUM(H18:H24)-H22</f>
        <v>31283177</v>
      </c>
    </row>
    <row r="27" ht="12.75">
      <c r="E27" s="41"/>
    </row>
    <row r="28" ht="12.75">
      <c r="E28" s="41"/>
    </row>
    <row r="29" ht="12.75">
      <c r="E29" s="41"/>
    </row>
    <row r="30" ht="12.75">
      <c r="E30" s="41"/>
    </row>
    <row r="31" spans="2:5" ht="12.75">
      <c r="B31" s="71" t="s">
        <v>205</v>
      </c>
      <c r="C31" s="42"/>
      <c r="E31" s="41"/>
    </row>
    <row r="32" ht="12.75">
      <c r="E32" s="41"/>
    </row>
    <row r="33" spans="2:8" ht="12.75">
      <c r="B33" s="8" t="s">
        <v>184</v>
      </c>
      <c r="D33" s="45">
        <v>7849200</v>
      </c>
      <c r="E33" s="22">
        <v>0</v>
      </c>
      <c r="F33" s="22">
        <v>0</v>
      </c>
      <c r="G33" s="22">
        <f>4597690-484500</f>
        <v>4113190</v>
      </c>
      <c r="H33" s="22">
        <f>SUM(D33:G33)</f>
        <v>11962390</v>
      </c>
    </row>
    <row r="34" spans="4:8" ht="12.75">
      <c r="D34" s="45"/>
      <c r="E34" s="22"/>
      <c r="F34" s="22"/>
      <c r="G34" s="22"/>
      <c r="H34" s="22"/>
    </row>
    <row r="35" spans="2:8" ht="12.75">
      <c r="B35" s="8" t="s">
        <v>260</v>
      </c>
      <c r="D35" s="45">
        <v>3650800</v>
      </c>
      <c r="E35" s="22">
        <v>10952400</v>
      </c>
      <c r="F35" s="22">
        <v>0</v>
      </c>
      <c r="G35" s="22">
        <v>0</v>
      </c>
      <c r="H35" s="22">
        <f>SUM(D35:G35)</f>
        <v>14603200</v>
      </c>
    </row>
    <row r="36" spans="4:8" ht="12.75">
      <c r="D36" s="45"/>
      <c r="E36" s="22"/>
      <c r="F36" s="22"/>
      <c r="G36" s="22"/>
      <c r="H36" s="22"/>
    </row>
    <row r="37" spans="2:8" ht="12.75">
      <c r="B37" s="8" t="s">
        <v>179</v>
      </c>
      <c r="D37" s="75">
        <v>0</v>
      </c>
      <c r="E37" s="76">
        <f>-10952400+9777851</f>
        <v>-1174549</v>
      </c>
      <c r="F37" s="76">
        <v>0</v>
      </c>
      <c r="G37" s="76">
        <v>0</v>
      </c>
      <c r="H37" s="77">
        <f>SUM(D37:G37)</f>
        <v>-1174549</v>
      </c>
    </row>
    <row r="38" spans="4:8" ht="12.75">
      <c r="D38" s="78"/>
      <c r="E38" s="24"/>
      <c r="F38" s="24"/>
      <c r="G38" s="24"/>
      <c r="H38" s="74"/>
    </row>
    <row r="39" spans="2:8" ht="12.75">
      <c r="B39" s="8" t="s">
        <v>180</v>
      </c>
      <c r="D39" s="45">
        <f>SUM(D37:D38)</f>
        <v>0</v>
      </c>
      <c r="E39" s="45">
        <f>SUM(E37:E38)</f>
        <v>-1174549</v>
      </c>
      <c r="F39" s="45">
        <f>SUM(F37:F38)</f>
        <v>0</v>
      </c>
      <c r="G39" s="45">
        <f>SUM(G37:G38)</f>
        <v>0</v>
      </c>
      <c r="H39" s="45">
        <f>SUM(H37:H38)</f>
        <v>-1174549</v>
      </c>
    </row>
    <row r="40" spans="4:8" ht="12.75">
      <c r="D40" s="45"/>
      <c r="E40" s="22"/>
      <c r="F40" s="22"/>
      <c r="G40" s="22"/>
      <c r="H40" s="22"/>
    </row>
    <row r="41" spans="2:8" ht="12.75">
      <c r="B41" s="8" t="s">
        <v>138</v>
      </c>
      <c r="D41" s="45">
        <v>0</v>
      </c>
      <c r="E41" s="22">
        <v>0</v>
      </c>
      <c r="F41" s="22">
        <v>0</v>
      </c>
      <c r="G41" s="22">
        <v>1276177</v>
      </c>
      <c r="H41" s="22">
        <f>SUM(D41:G41)</f>
        <v>1276177</v>
      </c>
    </row>
    <row r="42" spans="4:8" ht="12.75">
      <c r="D42" s="45"/>
      <c r="E42" s="22"/>
      <c r="F42" s="22"/>
      <c r="G42" s="22"/>
      <c r="H42" s="22"/>
    </row>
    <row r="43" spans="2:8" ht="13.5" thickBot="1">
      <c r="B43" s="3" t="s">
        <v>183</v>
      </c>
      <c r="C43" s="42"/>
      <c r="D43" s="64">
        <f>SUM(D33:D42)-D39</f>
        <v>11500000</v>
      </c>
      <c r="E43" s="64">
        <f>SUM(E33:E42)-E39</f>
        <v>9777851</v>
      </c>
      <c r="F43" s="64">
        <f>SUM(F33:F42)-F39</f>
        <v>0</v>
      </c>
      <c r="G43" s="64">
        <f>SUM(G33:G42)-G39</f>
        <v>5389367</v>
      </c>
      <c r="H43" s="64">
        <f>SUM(H33:H42)-H39</f>
        <v>26667218</v>
      </c>
    </row>
    <row r="44" spans="4:6" ht="12.75">
      <c r="D44" s="46"/>
      <c r="F44" s="47"/>
    </row>
    <row r="45" spans="3:8" ht="12.75">
      <c r="C45" s="177"/>
      <c r="D45" s="177"/>
      <c r="E45" s="177"/>
      <c r="F45" s="177"/>
      <c r="G45" s="177"/>
      <c r="H45" s="177"/>
    </row>
  </sheetData>
  <mergeCells count="8">
    <mergeCell ref="B1:H1"/>
    <mergeCell ref="B3:H3"/>
    <mergeCell ref="B2:H2"/>
    <mergeCell ref="C45:H45"/>
    <mergeCell ref="E11:F11"/>
    <mergeCell ref="B8:H8"/>
    <mergeCell ref="B6:H6"/>
    <mergeCell ref="B7:H7"/>
  </mergeCells>
  <printOptions horizontalCentered="1"/>
  <pageMargins left="0.75" right="0.5" top="1" bottom="0.5" header="0.5" footer="0.5"/>
  <pageSetup fitToHeight="1" fitToWidth="1"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67"/>
  <sheetViews>
    <sheetView zoomScaleSheetLayoutView="75" workbookViewId="0" topLeftCell="A1">
      <selection activeCell="C13" sqref="C13"/>
    </sheetView>
  </sheetViews>
  <sheetFormatPr defaultColWidth="9.140625" defaultRowHeight="12.75"/>
  <cols>
    <col min="1" max="1" width="1.7109375" style="8" customWidth="1"/>
    <col min="2" max="2" width="2.7109375" style="8" customWidth="1"/>
    <col min="3" max="3" width="48.7109375" style="8" customWidth="1"/>
    <col min="4" max="5" width="17.7109375" style="8" customWidth="1"/>
    <col min="6" max="16384" width="9.140625" style="8" customWidth="1"/>
  </cols>
  <sheetData>
    <row r="1" spans="2:5" ht="15.75">
      <c r="B1" s="168" t="s">
        <v>192</v>
      </c>
      <c r="C1" s="168"/>
      <c r="D1" s="168"/>
      <c r="E1" s="168"/>
    </row>
    <row r="2" spans="2:5" ht="12.75">
      <c r="B2" s="170" t="s">
        <v>191</v>
      </c>
      <c r="C2" s="170"/>
      <c r="D2" s="170"/>
      <c r="E2" s="170"/>
    </row>
    <row r="3" spans="2:5" ht="12.75">
      <c r="B3" s="175" t="s">
        <v>31</v>
      </c>
      <c r="C3" s="175"/>
      <c r="D3" s="175"/>
      <c r="E3" s="175"/>
    </row>
    <row r="4" spans="2:5" ht="12.75">
      <c r="B4" s="170"/>
      <c r="C4" s="170"/>
      <c r="D4" s="170"/>
      <c r="E4" s="170"/>
    </row>
    <row r="5" spans="2:5" ht="12.75">
      <c r="B5" s="170" t="s">
        <v>52</v>
      </c>
      <c r="C5" s="170"/>
      <c r="D5" s="170"/>
      <c r="E5" s="170"/>
    </row>
    <row r="6" spans="1:7" ht="12.75">
      <c r="A6" s="7"/>
      <c r="B6" s="170" t="s">
        <v>182</v>
      </c>
      <c r="C6" s="170"/>
      <c r="D6" s="170"/>
      <c r="E6" s="170"/>
      <c r="F6" s="7"/>
      <c r="G6" s="7"/>
    </row>
    <row r="7" spans="2:5" ht="12.75">
      <c r="B7" s="173" t="s">
        <v>32</v>
      </c>
      <c r="C7" s="173"/>
      <c r="D7" s="173"/>
      <c r="E7" s="173"/>
    </row>
    <row r="8" spans="2:5" ht="12.75">
      <c r="B8" s="12"/>
      <c r="C8" s="12"/>
      <c r="D8" s="12"/>
      <c r="E8" s="12"/>
    </row>
    <row r="9" spans="2:5" ht="12.75">
      <c r="B9" s="6"/>
      <c r="C9" s="6"/>
      <c r="D9" s="6" t="s">
        <v>33</v>
      </c>
      <c r="E9" s="6" t="s">
        <v>34</v>
      </c>
    </row>
    <row r="10" spans="4:5" ht="12.75">
      <c r="D10" s="6" t="s">
        <v>35</v>
      </c>
      <c r="E10" s="6" t="s">
        <v>36</v>
      </c>
    </row>
    <row r="11" spans="4:5" ht="12.75">
      <c r="D11" s="6" t="s">
        <v>38</v>
      </c>
      <c r="E11" s="6" t="s">
        <v>38</v>
      </c>
    </row>
    <row r="12" spans="4:5" ht="12.75">
      <c r="D12" s="65">
        <f>'Consolidated IS'!G14</f>
        <v>38807</v>
      </c>
      <c r="E12" s="65">
        <f>'Consolidated IS'!H14</f>
        <v>38442</v>
      </c>
    </row>
    <row r="13" spans="4:5" ht="12.75">
      <c r="D13" s="66" t="s">
        <v>41</v>
      </c>
      <c r="E13" s="16" t="s">
        <v>41</v>
      </c>
    </row>
    <row r="14" spans="2:5" ht="12.75">
      <c r="B14" s="42" t="s">
        <v>170</v>
      </c>
      <c r="C14" s="42"/>
      <c r="D14" s="26"/>
      <c r="E14" s="26"/>
    </row>
    <row r="15" spans="3:5" ht="12.75">
      <c r="C15" s="67" t="s">
        <v>126</v>
      </c>
      <c r="D15" s="45">
        <f>'Consolidated IS'!D29</f>
        <v>1966207</v>
      </c>
      <c r="E15" s="45">
        <f>'Consolidated IS'!E29</f>
        <v>1485344</v>
      </c>
    </row>
    <row r="16" spans="4:5" ht="12.75">
      <c r="D16" s="26"/>
      <c r="E16" s="26"/>
    </row>
    <row r="17" spans="3:5" ht="12.75">
      <c r="C17" s="5" t="s">
        <v>187</v>
      </c>
      <c r="D17" s="26"/>
      <c r="E17" s="26"/>
    </row>
    <row r="18" spans="3:5" ht="12.75">
      <c r="C18" s="8" t="s">
        <v>53</v>
      </c>
      <c r="D18" s="26">
        <v>553657</v>
      </c>
      <c r="E18" s="26">
        <v>427802</v>
      </c>
    </row>
    <row r="19" spans="3:5" ht="12.75">
      <c r="C19" s="8" t="s">
        <v>221</v>
      </c>
      <c r="D19" s="26">
        <v>40743</v>
      </c>
      <c r="E19" s="26">
        <v>0</v>
      </c>
    </row>
    <row r="20" spans="3:5" ht="12.75">
      <c r="C20" s="8" t="s">
        <v>173</v>
      </c>
      <c r="D20" s="26">
        <v>96788</v>
      </c>
      <c r="E20" s="26">
        <v>79857</v>
      </c>
    </row>
    <row r="21" spans="3:5" ht="12.75">
      <c r="C21" s="8" t="s">
        <v>54</v>
      </c>
      <c r="D21" s="24">
        <v>-25723</v>
      </c>
      <c r="E21" s="24">
        <v>-59845</v>
      </c>
    </row>
    <row r="22" spans="2:5" ht="12.75">
      <c r="B22" s="8" t="s">
        <v>55</v>
      </c>
      <c r="D22" s="70">
        <f>SUM(D15:D21)</f>
        <v>2631672</v>
      </c>
      <c r="E22" s="70">
        <f>SUM(E15:E21)</f>
        <v>1933158</v>
      </c>
    </row>
    <row r="23" spans="4:5" ht="12.75">
      <c r="D23" s="26"/>
      <c r="E23" s="26"/>
    </row>
    <row r="24" spans="2:5" ht="12.75">
      <c r="B24" s="8" t="s">
        <v>56</v>
      </c>
      <c r="D24" s="26"/>
      <c r="E24" s="26"/>
    </row>
    <row r="25" spans="3:5" ht="12.75">
      <c r="C25" s="8" t="s">
        <v>47</v>
      </c>
      <c r="D25" s="26">
        <v>164088</v>
      </c>
      <c r="E25" s="26">
        <v>-436173</v>
      </c>
    </row>
    <row r="26" spans="3:5" ht="12.75">
      <c r="C26" s="8" t="s">
        <v>57</v>
      </c>
      <c r="D26" s="26">
        <v>562166</v>
      </c>
      <c r="E26" s="26">
        <v>-979898</v>
      </c>
    </row>
    <row r="27" spans="3:5" ht="12.75">
      <c r="C27" s="8" t="s">
        <v>58</v>
      </c>
      <c r="D27" s="24">
        <v>713488</v>
      </c>
      <c r="E27" s="24">
        <v>319745</v>
      </c>
    </row>
    <row r="28" spans="2:5" ht="12.75">
      <c r="B28" s="8" t="s">
        <v>169</v>
      </c>
      <c r="D28" s="70">
        <f>SUM(D22:D27)</f>
        <v>4071414</v>
      </c>
      <c r="E28" s="70">
        <f>SUM(E22:E27)</f>
        <v>836832</v>
      </c>
    </row>
    <row r="29" spans="3:5" ht="12.75">
      <c r="C29" s="8" t="s">
        <v>206</v>
      </c>
      <c r="D29" s="26">
        <v>147278</v>
      </c>
      <c r="E29" s="26">
        <v>0</v>
      </c>
    </row>
    <row r="30" spans="3:5" ht="12.75">
      <c r="C30" s="8" t="s">
        <v>59</v>
      </c>
      <c r="D30" s="26">
        <v>-194454</v>
      </c>
      <c r="E30" s="26">
        <v>-295308</v>
      </c>
    </row>
    <row r="31" spans="3:5" ht="12.75">
      <c r="C31" s="8" t="s">
        <v>60</v>
      </c>
      <c r="D31" s="26">
        <f>-D20</f>
        <v>-96788</v>
      </c>
      <c r="E31" s="26">
        <v>-79857</v>
      </c>
    </row>
    <row r="32" spans="3:5" ht="12.75">
      <c r="C32" s="8" t="s">
        <v>188</v>
      </c>
      <c r="D32" s="26">
        <f>-D21-3933</f>
        <v>21790</v>
      </c>
      <c r="E32" s="26">
        <v>59845</v>
      </c>
    </row>
    <row r="33" spans="2:5" ht="12.75">
      <c r="B33" s="8" t="s">
        <v>168</v>
      </c>
      <c r="D33" s="80">
        <f>SUM(D28:D32)</f>
        <v>3949240</v>
      </c>
      <c r="E33" s="80">
        <f>SUM(E28:E32)</f>
        <v>521512</v>
      </c>
    </row>
    <row r="34" spans="4:5" ht="12.75">
      <c r="D34" s="68"/>
      <c r="E34" s="68"/>
    </row>
    <row r="35" spans="2:5" ht="12.75">
      <c r="B35" s="42" t="s">
        <v>171</v>
      </c>
      <c r="D35" s="26"/>
      <c r="E35" s="26"/>
    </row>
    <row r="36" spans="3:5" ht="12.75">
      <c r="C36" s="8" t="s">
        <v>61</v>
      </c>
      <c r="D36" s="83">
        <v>-2252337</v>
      </c>
      <c r="E36" s="83">
        <f>-3282248</f>
        <v>-3282248</v>
      </c>
    </row>
    <row r="37" spans="2:5" ht="12.75">
      <c r="B37" s="8" t="s">
        <v>185</v>
      </c>
      <c r="D37" s="70">
        <f>SUM(D36:D36)</f>
        <v>-2252337</v>
      </c>
      <c r="E37" s="70">
        <f>SUM(E36:E36)</f>
        <v>-3282248</v>
      </c>
    </row>
    <row r="38" spans="4:5" ht="12.75">
      <c r="D38" s="26"/>
      <c r="E38" s="26"/>
    </row>
    <row r="39" spans="2:5" ht="12.75">
      <c r="B39" s="42" t="s">
        <v>172</v>
      </c>
      <c r="D39" s="68"/>
      <c r="E39" s="68"/>
    </row>
    <row r="40" spans="3:5" ht="12.75">
      <c r="C40" s="8" t="s">
        <v>207</v>
      </c>
      <c r="D40" s="79">
        <f>-136054-504932</f>
        <v>-640986</v>
      </c>
      <c r="E40" s="79">
        <f>-1282279-27452</f>
        <v>-1309731</v>
      </c>
    </row>
    <row r="41" spans="3:5" ht="12.75">
      <c r="C41" s="8" t="s">
        <v>222</v>
      </c>
      <c r="D41" s="136">
        <f>1052000-1062000</f>
        <v>-10000</v>
      </c>
      <c r="E41" s="60">
        <v>0</v>
      </c>
    </row>
    <row r="42" spans="3:5" ht="12.75">
      <c r="C42" s="8" t="s">
        <v>189</v>
      </c>
      <c r="D42" s="60">
        <v>0</v>
      </c>
      <c r="E42" s="60">
        <v>14603200</v>
      </c>
    </row>
    <row r="43" spans="3:5" ht="12.75">
      <c r="C43" s="8" t="s">
        <v>190</v>
      </c>
      <c r="D43" s="60">
        <v>0</v>
      </c>
      <c r="E43" s="60">
        <v>-1174549</v>
      </c>
    </row>
    <row r="44" spans="3:5" ht="12.75">
      <c r="C44" s="8" t="s">
        <v>208</v>
      </c>
      <c r="D44" s="60">
        <v>0</v>
      </c>
      <c r="E44" s="60">
        <v>1982455</v>
      </c>
    </row>
    <row r="45" spans="2:5" ht="12.75">
      <c r="B45" s="8" t="s">
        <v>186</v>
      </c>
      <c r="D45" s="80">
        <f>SUM(D40:D44)</f>
        <v>-650986</v>
      </c>
      <c r="E45" s="80">
        <f>SUM(E40:E44)</f>
        <v>14101375</v>
      </c>
    </row>
    <row r="46" spans="4:5" ht="12.75">
      <c r="D46" s="70"/>
      <c r="E46" s="70"/>
    </row>
    <row r="47" spans="2:5" ht="12.75">
      <c r="B47" s="3" t="s">
        <v>225</v>
      </c>
      <c r="D47" s="26">
        <f>169531+9521</f>
        <v>179052</v>
      </c>
      <c r="E47" s="70">
        <v>0</v>
      </c>
    </row>
    <row r="48" spans="4:5" ht="12.75">
      <c r="D48" s="24"/>
      <c r="E48" s="24"/>
    </row>
    <row r="49" spans="2:5" ht="12.75">
      <c r="B49" s="3" t="s">
        <v>209</v>
      </c>
      <c r="C49" s="3"/>
      <c r="D49" s="26">
        <f>D33+D37+D45+D47</f>
        <v>1224969</v>
      </c>
      <c r="E49" s="26">
        <f>E33+E37+E45</f>
        <v>11340639</v>
      </c>
    </row>
    <row r="50" spans="2:5" ht="12.75">
      <c r="B50" s="3"/>
      <c r="C50" s="3"/>
      <c r="D50" s="26"/>
      <c r="E50" s="26"/>
    </row>
    <row r="51" spans="2:5" ht="12.75">
      <c r="B51" s="3" t="s">
        <v>62</v>
      </c>
      <c r="C51" s="3"/>
      <c r="D51" s="26">
        <v>5610870</v>
      </c>
      <c r="E51" s="26">
        <v>873671</v>
      </c>
    </row>
    <row r="52" spans="2:5" ht="12.75">
      <c r="B52" s="3"/>
      <c r="C52" s="3"/>
      <c r="D52" s="26"/>
      <c r="E52" s="26"/>
    </row>
    <row r="53" spans="2:5" ht="13.5" thickBot="1">
      <c r="B53" s="3" t="s">
        <v>63</v>
      </c>
      <c r="C53" s="3"/>
      <c r="D53" s="81">
        <f>SUM(D49:D52)</f>
        <v>6835839</v>
      </c>
      <c r="E53" s="81">
        <f>SUM(E49:E51)</f>
        <v>12214310</v>
      </c>
    </row>
    <row r="54" spans="2:5" ht="13.5" thickTop="1">
      <c r="B54" s="42"/>
      <c r="D54" s="68"/>
      <c r="E54" s="68"/>
    </row>
    <row r="55" spans="2:5" ht="12.75">
      <c r="B55" s="90" t="s">
        <v>64</v>
      </c>
      <c r="D55" s="68"/>
      <c r="E55" s="68"/>
    </row>
    <row r="56" spans="2:5" ht="12.75">
      <c r="B56" s="8" t="s">
        <v>201</v>
      </c>
      <c r="D56" s="70">
        <f>'Balance Sheet'!C25</f>
        <v>1626266</v>
      </c>
      <c r="E56" s="70">
        <v>0</v>
      </c>
    </row>
    <row r="57" spans="2:5" ht="12.75">
      <c r="B57" s="8" t="s">
        <v>48</v>
      </c>
      <c r="D57" s="82">
        <f>'Balance Sheet'!C26</f>
        <v>5735839</v>
      </c>
      <c r="E57" s="89">
        <v>12214310</v>
      </c>
    </row>
    <row r="58" spans="4:5" ht="12.75">
      <c r="D58" s="70">
        <f>SUM(D56:D57)</f>
        <v>7362105</v>
      </c>
      <c r="E58" s="70">
        <f>SUM(E56:E57)</f>
        <v>12214310</v>
      </c>
    </row>
    <row r="59" spans="2:5" ht="12.75">
      <c r="B59" s="8" t="s">
        <v>210</v>
      </c>
      <c r="D59" s="70">
        <v>-526266</v>
      </c>
      <c r="E59" s="70">
        <v>0</v>
      </c>
    </row>
    <row r="60" spans="4:5" ht="13.5" thickBot="1">
      <c r="D60" s="81">
        <f>SUM(D58:D59)</f>
        <v>6835839</v>
      </c>
      <c r="E60" s="81">
        <f>SUM(E58:E59)</f>
        <v>12214310</v>
      </c>
    </row>
    <row r="61" spans="4:5" ht="13.5" thickTop="1">
      <c r="D61" s="26">
        <f>D53-D60</f>
        <v>0</v>
      </c>
      <c r="E61" s="26">
        <f>E53-E60</f>
        <v>0</v>
      </c>
    </row>
    <row r="62" spans="2:5" s="38" customFormat="1" ht="12.75">
      <c r="B62" s="178"/>
      <c r="C62" s="179"/>
      <c r="D62" s="179"/>
      <c r="E62" s="179"/>
    </row>
    <row r="63" spans="2:5" ht="25.5" customHeight="1">
      <c r="B63" s="38"/>
      <c r="C63" s="38"/>
      <c r="D63" s="68"/>
      <c r="E63" s="68"/>
    </row>
    <row r="64" spans="4:5" ht="12.75">
      <c r="D64" s="26"/>
      <c r="E64" s="26"/>
    </row>
    <row r="65" ht="12.75">
      <c r="D65" s="39"/>
    </row>
    <row r="67" ht="12.75">
      <c r="D67" s="69"/>
    </row>
  </sheetData>
  <mergeCells count="8">
    <mergeCell ref="B5:E5"/>
    <mergeCell ref="B7:E7"/>
    <mergeCell ref="B62:E62"/>
    <mergeCell ref="B1:E1"/>
    <mergeCell ref="B3:E3"/>
    <mergeCell ref="B4:E4"/>
    <mergeCell ref="B6:E6"/>
    <mergeCell ref="B2:E2"/>
  </mergeCells>
  <printOptions horizontalCentered="1"/>
  <pageMargins left="0.75" right="0.5" top="1" bottom="0.5" header="0.5" footer="0.5"/>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K123"/>
  <sheetViews>
    <sheetView zoomScaleSheetLayoutView="75" workbookViewId="0" topLeftCell="A83">
      <selection activeCell="I104" sqref="I104"/>
    </sheetView>
  </sheetViews>
  <sheetFormatPr defaultColWidth="9.140625" defaultRowHeight="12.75" customHeight="1"/>
  <cols>
    <col min="1" max="1" width="4.7109375" style="12" customWidth="1"/>
    <col min="2" max="2" width="5.7109375" style="8" customWidth="1"/>
    <col min="3" max="4" width="8.7109375" style="8" customWidth="1"/>
    <col min="5" max="5" width="15.7109375" style="8" customWidth="1"/>
    <col min="6" max="6" width="9.140625" style="8" customWidth="1"/>
    <col min="7" max="10" width="12.7109375" style="8" customWidth="1"/>
    <col min="11" max="11" width="1.7109375" style="8" customWidth="1"/>
    <col min="12" max="16384" width="9.140625" style="8" customWidth="1"/>
  </cols>
  <sheetData>
    <row r="1" spans="1:10" ht="15.75">
      <c r="A1" s="167" t="s">
        <v>192</v>
      </c>
      <c r="B1" s="167"/>
      <c r="C1" s="167"/>
      <c r="D1" s="167"/>
      <c r="E1" s="167"/>
      <c r="F1" s="167"/>
      <c r="G1" s="167"/>
      <c r="H1" s="167"/>
      <c r="I1" s="167"/>
      <c r="J1" s="167"/>
    </row>
    <row r="2" spans="1:10" ht="12.75" customHeight="1">
      <c r="A2" s="165" t="s">
        <v>191</v>
      </c>
      <c r="B2" s="165"/>
      <c r="C2" s="165"/>
      <c r="D2" s="165"/>
      <c r="E2" s="165"/>
      <c r="F2" s="165"/>
      <c r="G2" s="165"/>
      <c r="H2" s="165"/>
      <c r="I2" s="165"/>
      <c r="J2" s="165"/>
    </row>
    <row r="3" spans="1:10" ht="12.75" customHeight="1">
      <c r="A3" s="166" t="s">
        <v>31</v>
      </c>
      <c r="B3" s="166"/>
      <c r="C3" s="166"/>
      <c r="D3" s="166"/>
      <c r="E3" s="166"/>
      <c r="F3" s="166"/>
      <c r="G3" s="166"/>
      <c r="H3" s="166"/>
      <c r="I3" s="166"/>
      <c r="J3" s="166"/>
    </row>
    <row r="4" spans="1:10" ht="12.75" customHeight="1">
      <c r="A4" s="91"/>
      <c r="B4" s="91"/>
      <c r="C4" s="91"/>
      <c r="D4" s="91"/>
      <c r="E4" s="91"/>
      <c r="F4" s="91"/>
      <c r="G4" s="91"/>
      <c r="H4" s="91"/>
      <c r="I4" s="91"/>
      <c r="J4" s="91"/>
    </row>
    <row r="5" spans="1:10" s="3" customFormat="1" ht="12.75" customHeight="1">
      <c r="A5" s="165" t="s">
        <v>223</v>
      </c>
      <c r="B5" s="165"/>
      <c r="C5" s="165"/>
      <c r="D5" s="165"/>
      <c r="E5" s="165"/>
      <c r="F5" s="165"/>
      <c r="G5" s="165"/>
      <c r="H5" s="165"/>
      <c r="I5" s="165"/>
      <c r="J5" s="165"/>
    </row>
    <row r="6" spans="1:10" s="3" customFormat="1" ht="12.75" customHeight="1">
      <c r="A6" s="2"/>
      <c r="B6" s="2"/>
      <c r="C6" s="2"/>
      <c r="D6" s="2"/>
      <c r="E6" s="2"/>
      <c r="F6" s="2"/>
      <c r="G6" s="2"/>
      <c r="H6" s="2"/>
      <c r="I6" s="2"/>
      <c r="J6" s="2"/>
    </row>
    <row r="7" spans="1:10" ht="12.75" customHeight="1">
      <c r="A7" s="129" t="s">
        <v>69</v>
      </c>
      <c r="B7" s="92" t="s">
        <v>70</v>
      </c>
      <c r="C7" s="93"/>
      <c r="D7" s="93"/>
      <c r="E7" s="93"/>
      <c r="F7" s="93"/>
      <c r="G7" s="93"/>
      <c r="H7" s="93"/>
      <c r="I7" s="93"/>
      <c r="J7" s="93"/>
    </row>
    <row r="8" spans="1:10" ht="12.75" customHeight="1">
      <c r="A8" s="106"/>
      <c r="B8" s="93"/>
      <c r="C8" s="93"/>
      <c r="D8" s="93"/>
      <c r="E8" s="93"/>
      <c r="F8" s="93"/>
      <c r="G8" s="93"/>
      <c r="H8" s="93"/>
      <c r="I8" s="93"/>
      <c r="J8" s="93"/>
    </row>
    <row r="9" spans="1:10" ht="12.75" customHeight="1">
      <c r="A9" s="129" t="s">
        <v>71</v>
      </c>
      <c r="B9" s="92" t="s">
        <v>15</v>
      </c>
      <c r="C9" s="93"/>
      <c r="D9" s="93"/>
      <c r="E9" s="93"/>
      <c r="F9" s="93"/>
      <c r="G9" s="93"/>
      <c r="H9" s="93"/>
      <c r="I9" s="93"/>
      <c r="J9" s="93"/>
    </row>
    <row r="10" spans="1:10" ht="12.75" customHeight="1">
      <c r="A10" s="106"/>
      <c r="B10" s="163" t="s">
        <v>261</v>
      </c>
      <c r="C10" s="163"/>
      <c r="D10" s="163"/>
      <c r="E10" s="163"/>
      <c r="F10" s="163"/>
      <c r="G10" s="163"/>
      <c r="H10" s="163"/>
      <c r="I10" s="163"/>
      <c r="J10" s="163"/>
    </row>
    <row r="11" spans="1:10" ht="12.75" customHeight="1">
      <c r="A11" s="106"/>
      <c r="B11" s="181"/>
      <c r="C11" s="181"/>
      <c r="D11" s="181"/>
      <c r="E11" s="181"/>
      <c r="F11" s="181"/>
      <c r="G11" s="181"/>
      <c r="H11" s="181"/>
      <c r="I11" s="181"/>
      <c r="J11" s="181"/>
    </row>
    <row r="12" spans="1:10" ht="12.75" customHeight="1">
      <c r="A12" s="106"/>
      <c r="B12" s="181"/>
      <c r="C12" s="181"/>
      <c r="D12" s="181"/>
      <c r="E12" s="181"/>
      <c r="F12" s="181"/>
      <c r="G12" s="181"/>
      <c r="H12" s="181"/>
      <c r="I12" s="181"/>
      <c r="J12" s="181"/>
    </row>
    <row r="13" spans="1:10" ht="12.75" customHeight="1">
      <c r="A13" s="106"/>
      <c r="B13" s="93"/>
      <c r="C13" s="93"/>
      <c r="D13" s="93"/>
      <c r="E13" s="93"/>
      <c r="F13" s="93"/>
      <c r="G13" s="93"/>
      <c r="H13" s="93"/>
      <c r="I13" s="93"/>
      <c r="J13" s="93"/>
    </row>
    <row r="14" spans="1:10" ht="12.75" customHeight="1">
      <c r="A14" s="106"/>
      <c r="B14" s="163" t="s">
        <v>262</v>
      </c>
      <c r="C14" s="163"/>
      <c r="D14" s="163"/>
      <c r="E14" s="163"/>
      <c r="F14" s="163"/>
      <c r="G14" s="163"/>
      <c r="H14" s="163"/>
      <c r="I14" s="163"/>
      <c r="J14" s="163"/>
    </row>
    <row r="15" spans="1:10" ht="12.75" customHeight="1">
      <c r="A15" s="106"/>
      <c r="B15" s="163"/>
      <c r="C15" s="163"/>
      <c r="D15" s="163"/>
      <c r="E15" s="163"/>
      <c r="F15" s="163"/>
      <c r="G15" s="163"/>
      <c r="H15" s="163"/>
      <c r="I15" s="163"/>
      <c r="J15" s="163"/>
    </row>
    <row r="16" spans="1:10" ht="12.75" customHeight="1">
      <c r="A16" s="106"/>
      <c r="B16" s="181"/>
      <c r="C16" s="181"/>
      <c r="D16" s="181"/>
      <c r="E16" s="181"/>
      <c r="F16" s="181"/>
      <c r="G16" s="181"/>
      <c r="H16" s="181"/>
      <c r="I16" s="181"/>
      <c r="J16" s="181"/>
    </row>
    <row r="17" spans="1:10" ht="12.75" customHeight="1">
      <c r="A17" s="106"/>
      <c r="B17" s="181"/>
      <c r="C17" s="181"/>
      <c r="D17" s="181"/>
      <c r="E17" s="181"/>
      <c r="F17" s="181"/>
      <c r="G17" s="181"/>
      <c r="H17" s="181"/>
      <c r="I17" s="181"/>
      <c r="J17" s="181"/>
    </row>
    <row r="18" spans="1:10" ht="12.75" customHeight="1">
      <c r="A18" s="106"/>
      <c r="B18" s="94"/>
      <c r="C18" s="94"/>
      <c r="D18" s="94"/>
      <c r="E18" s="94"/>
      <c r="F18" s="94"/>
      <c r="G18" s="94"/>
      <c r="H18" s="94"/>
      <c r="I18" s="94"/>
      <c r="J18" s="94"/>
    </row>
    <row r="19" spans="1:10" ht="12.75" customHeight="1">
      <c r="A19" s="106"/>
      <c r="B19" s="163" t="s">
        <v>16</v>
      </c>
      <c r="C19" s="163"/>
      <c r="D19" s="163"/>
      <c r="E19" s="163"/>
      <c r="F19" s="163"/>
      <c r="G19" s="163"/>
      <c r="H19" s="163"/>
      <c r="I19" s="163"/>
      <c r="J19" s="163"/>
    </row>
    <row r="20" spans="1:10" ht="12.75" customHeight="1">
      <c r="A20" s="106"/>
      <c r="B20" s="163"/>
      <c r="C20" s="163"/>
      <c r="D20" s="163"/>
      <c r="E20" s="163"/>
      <c r="F20" s="163"/>
      <c r="G20" s="163"/>
      <c r="H20" s="163"/>
      <c r="I20" s="163"/>
      <c r="J20" s="163"/>
    </row>
    <row r="21" spans="1:10" ht="12.75" customHeight="1">
      <c r="A21" s="106"/>
      <c r="B21" s="181"/>
      <c r="C21" s="181"/>
      <c r="D21" s="181"/>
      <c r="E21" s="181"/>
      <c r="F21" s="181"/>
      <c r="G21" s="181"/>
      <c r="H21" s="181"/>
      <c r="I21" s="181"/>
      <c r="J21" s="181"/>
    </row>
    <row r="22" spans="1:10" ht="12.75" customHeight="1">
      <c r="A22" s="106"/>
      <c r="B22" s="181"/>
      <c r="C22" s="181"/>
      <c r="D22" s="181"/>
      <c r="E22" s="181"/>
      <c r="F22" s="181"/>
      <c r="G22" s="181"/>
      <c r="H22" s="181"/>
      <c r="I22" s="181"/>
      <c r="J22" s="181"/>
    </row>
    <row r="23" spans="1:10" ht="12.75" customHeight="1">
      <c r="A23" s="106"/>
      <c r="B23" s="94"/>
      <c r="C23" s="94"/>
      <c r="D23" s="94"/>
      <c r="E23" s="94"/>
      <c r="F23" s="94"/>
      <c r="G23" s="94"/>
      <c r="H23" s="94"/>
      <c r="I23" s="94"/>
      <c r="J23" s="94"/>
    </row>
    <row r="24" spans="1:10" ht="12.75" customHeight="1">
      <c r="A24" s="129" t="s">
        <v>72</v>
      </c>
      <c r="B24" s="92" t="s">
        <v>17</v>
      </c>
      <c r="C24" s="93"/>
      <c r="D24" s="93"/>
      <c r="E24" s="93"/>
      <c r="F24" s="93"/>
      <c r="G24" s="93"/>
      <c r="H24" s="93"/>
      <c r="I24" s="93"/>
      <c r="J24" s="93"/>
    </row>
    <row r="25" spans="1:10" ht="12.75" customHeight="1">
      <c r="A25" s="106"/>
      <c r="B25" s="181" t="s">
        <v>18</v>
      </c>
      <c r="C25" s="181"/>
      <c r="D25" s="181"/>
      <c r="E25" s="181"/>
      <c r="F25" s="181"/>
      <c r="G25" s="181"/>
      <c r="H25" s="181"/>
      <c r="I25" s="181"/>
      <c r="J25" s="181"/>
    </row>
    <row r="26" spans="1:10" ht="12.75" customHeight="1">
      <c r="A26" s="106"/>
      <c r="B26" s="181"/>
      <c r="C26" s="181"/>
      <c r="D26" s="181"/>
      <c r="E26" s="181"/>
      <c r="F26" s="181"/>
      <c r="G26" s="181"/>
      <c r="H26" s="181"/>
      <c r="I26" s="181"/>
      <c r="J26" s="181"/>
    </row>
    <row r="27" spans="1:10" ht="12.75" customHeight="1">
      <c r="A27" s="106"/>
      <c r="B27" s="94"/>
      <c r="C27" s="94"/>
      <c r="D27" s="94"/>
      <c r="E27" s="94"/>
      <c r="F27" s="94"/>
      <c r="G27" s="94"/>
      <c r="H27" s="94"/>
      <c r="I27" s="94"/>
      <c r="J27" s="94"/>
    </row>
    <row r="28" spans="1:10" ht="12.75" customHeight="1">
      <c r="A28" s="106"/>
      <c r="B28" s="164" t="s">
        <v>226</v>
      </c>
      <c r="C28" s="164"/>
      <c r="D28" s="164"/>
      <c r="E28" s="164"/>
      <c r="F28" s="164"/>
      <c r="G28" s="164"/>
      <c r="H28" s="164"/>
      <c r="I28" s="164"/>
      <c r="J28" s="164"/>
    </row>
    <row r="29" spans="1:10" ht="12.75" customHeight="1">
      <c r="A29" s="106"/>
      <c r="B29" s="164"/>
      <c r="C29" s="164"/>
      <c r="D29" s="164"/>
      <c r="E29" s="164"/>
      <c r="F29" s="164"/>
      <c r="G29" s="164"/>
      <c r="H29" s="164"/>
      <c r="I29" s="164"/>
      <c r="J29" s="164"/>
    </row>
    <row r="30" spans="1:10" ht="12.75" customHeight="1">
      <c r="A30" s="106"/>
      <c r="B30" s="145"/>
      <c r="C30" s="145"/>
      <c r="D30" s="145"/>
      <c r="E30" s="145"/>
      <c r="F30" s="145"/>
      <c r="G30" s="145"/>
      <c r="H30" s="145"/>
      <c r="I30" s="145"/>
      <c r="J30" s="145"/>
    </row>
    <row r="31" spans="1:10" ht="12.75" customHeight="1">
      <c r="A31" s="106"/>
      <c r="B31" s="164" t="s">
        <v>263</v>
      </c>
      <c r="C31" s="164"/>
      <c r="D31" s="164"/>
      <c r="E31" s="164"/>
      <c r="F31" s="164"/>
      <c r="G31" s="164"/>
      <c r="H31" s="164"/>
      <c r="I31" s="164"/>
      <c r="J31" s="164"/>
    </row>
    <row r="32" spans="1:10" ht="12.75" customHeight="1">
      <c r="A32" s="106"/>
      <c r="B32" s="164"/>
      <c r="C32" s="164"/>
      <c r="D32" s="164"/>
      <c r="E32" s="164"/>
      <c r="F32" s="164"/>
      <c r="G32" s="164"/>
      <c r="H32" s="164"/>
      <c r="I32" s="164"/>
      <c r="J32" s="164"/>
    </row>
    <row r="33" spans="1:10" ht="12.75" customHeight="1">
      <c r="A33" s="106"/>
      <c r="B33" s="146"/>
      <c r="C33" s="146"/>
      <c r="D33" s="146"/>
      <c r="E33" s="146"/>
      <c r="F33" s="146"/>
      <c r="G33" s="146"/>
      <c r="H33" s="146"/>
      <c r="I33" s="146"/>
      <c r="J33" s="146"/>
    </row>
    <row r="34" spans="1:10" ht="12.75" customHeight="1">
      <c r="A34" s="106"/>
      <c r="B34" s="146" t="s">
        <v>227</v>
      </c>
      <c r="C34" s="147">
        <v>2</v>
      </c>
      <c r="D34" s="146" t="s">
        <v>242</v>
      </c>
      <c r="E34" s="146"/>
      <c r="F34" s="146"/>
      <c r="G34" s="146"/>
      <c r="H34" s="146"/>
      <c r="I34" s="146"/>
      <c r="J34" s="146"/>
    </row>
    <row r="35" spans="1:10" ht="12.75" customHeight="1">
      <c r="A35" s="106"/>
      <c r="B35" s="146" t="s">
        <v>227</v>
      </c>
      <c r="C35" s="147">
        <v>3</v>
      </c>
      <c r="D35" s="146" t="s">
        <v>228</v>
      </c>
      <c r="E35" s="146"/>
      <c r="F35" s="146"/>
      <c r="G35" s="146"/>
      <c r="H35" s="146"/>
      <c r="I35" s="146"/>
      <c r="J35" s="146"/>
    </row>
    <row r="36" spans="1:10" ht="12.75" customHeight="1">
      <c r="A36" s="106"/>
      <c r="B36" s="146" t="s">
        <v>227</v>
      </c>
      <c r="C36" s="147">
        <v>5</v>
      </c>
      <c r="D36" s="146" t="s">
        <v>243</v>
      </c>
      <c r="E36" s="146"/>
      <c r="F36" s="146"/>
      <c r="G36" s="146"/>
      <c r="H36" s="146"/>
      <c r="I36" s="146"/>
      <c r="J36" s="146"/>
    </row>
    <row r="37" spans="1:10" ht="12.75" customHeight="1">
      <c r="A37" s="106"/>
      <c r="B37" s="146" t="s">
        <v>227</v>
      </c>
      <c r="C37" s="147">
        <v>101</v>
      </c>
      <c r="D37" s="146" t="s">
        <v>244</v>
      </c>
      <c r="E37" s="146"/>
      <c r="F37" s="146"/>
      <c r="G37" s="146"/>
      <c r="H37" s="146"/>
      <c r="I37" s="146"/>
      <c r="J37" s="146"/>
    </row>
    <row r="38" spans="1:10" ht="12.75" customHeight="1">
      <c r="A38" s="106"/>
      <c r="B38" s="146" t="s">
        <v>227</v>
      </c>
      <c r="C38" s="147">
        <v>102</v>
      </c>
      <c r="D38" s="146" t="s">
        <v>47</v>
      </c>
      <c r="E38" s="146"/>
      <c r="F38" s="146"/>
      <c r="G38" s="146"/>
      <c r="H38" s="146"/>
      <c r="I38" s="146"/>
      <c r="J38" s="146"/>
    </row>
    <row r="39" spans="1:10" ht="12.75" customHeight="1">
      <c r="A39" s="106"/>
      <c r="B39" s="146" t="s">
        <v>227</v>
      </c>
      <c r="C39" s="147">
        <v>108</v>
      </c>
      <c r="D39" s="146" t="s">
        <v>245</v>
      </c>
      <c r="E39" s="146"/>
      <c r="F39" s="146"/>
      <c r="G39" s="146"/>
      <c r="H39" s="146"/>
      <c r="I39" s="146"/>
      <c r="J39" s="146"/>
    </row>
    <row r="40" spans="1:10" ht="12.75" customHeight="1">
      <c r="A40" s="106"/>
      <c r="B40" s="146" t="s">
        <v>227</v>
      </c>
      <c r="C40" s="147">
        <v>110</v>
      </c>
      <c r="D40" s="146" t="s">
        <v>229</v>
      </c>
      <c r="E40" s="146"/>
      <c r="F40" s="146"/>
      <c r="G40" s="146"/>
      <c r="H40" s="146"/>
      <c r="I40" s="146"/>
      <c r="J40" s="146"/>
    </row>
    <row r="41" spans="1:10" ht="12.75" customHeight="1">
      <c r="A41" s="106"/>
      <c r="B41" s="146" t="s">
        <v>227</v>
      </c>
      <c r="C41" s="147">
        <v>116</v>
      </c>
      <c r="D41" s="146" t="s">
        <v>230</v>
      </c>
      <c r="E41" s="146"/>
      <c r="F41" s="146"/>
      <c r="G41" s="146"/>
      <c r="H41" s="146"/>
      <c r="I41" s="146"/>
      <c r="J41" s="146"/>
    </row>
    <row r="42" spans="1:10" ht="12.75" customHeight="1">
      <c r="A42" s="106"/>
      <c r="B42" s="146" t="s">
        <v>227</v>
      </c>
      <c r="C42" s="147">
        <v>117</v>
      </c>
      <c r="D42" s="146" t="s">
        <v>231</v>
      </c>
      <c r="E42" s="146" t="s">
        <v>232</v>
      </c>
      <c r="F42" s="146"/>
      <c r="G42" s="146"/>
      <c r="H42" s="146"/>
      <c r="I42" s="146"/>
      <c r="J42" s="146"/>
    </row>
    <row r="43" spans="1:10" ht="12.75" customHeight="1">
      <c r="A43" s="106"/>
      <c r="B43" s="146" t="s">
        <v>227</v>
      </c>
      <c r="C43" s="147">
        <v>121</v>
      </c>
      <c r="D43" s="146" t="s">
        <v>233</v>
      </c>
      <c r="E43" s="146"/>
      <c r="F43" s="146"/>
      <c r="G43" s="146"/>
      <c r="H43" s="146"/>
      <c r="I43" s="146"/>
      <c r="J43" s="146"/>
    </row>
    <row r="44" spans="1:10" ht="12.75" customHeight="1">
      <c r="A44" s="106"/>
      <c r="B44" s="146" t="s">
        <v>227</v>
      </c>
      <c r="C44" s="147">
        <v>127</v>
      </c>
      <c r="D44" s="146" t="s">
        <v>234</v>
      </c>
      <c r="E44" s="146"/>
      <c r="F44" s="146"/>
      <c r="G44" s="146"/>
      <c r="H44" s="146"/>
      <c r="I44" s="146"/>
      <c r="J44" s="146"/>
    </row>
    <row r="45" spans="1:10" ht="12.75" customHeight="1">
      <c r="A45" s="106"/>
      <c r="B45" s="146" t="s">
        <v>227</v>
      </c>
      <c r="C45" s="147">
        <v>128</v>
      </c>
      <c r="D45" s="146" t="s">
        <v>235</v>
      </c>
      <c r="E45" s="146"/>
      <c r="F45" s="146"/>
      <c r="G45" s="146"/>
      <c r="H45" s="146"/>
      <c r="I45" s="146"/>
      <c r="J45" s="146"/>
    </row>
    <row r="46" spans="1:10" ht="12.75" customHeight="1">
      <c r="A46" s="106"/>
      <c r="B46" s="146" t="s">
        <v>227</v>
      </c>
      <c r="C46" s="147">
        <v>131</v>
      </c>
      <c r="D46" s="146" t="s">
        <v>236</v>
      </c>
      <c r="E46" s="146"/>
      <c r="F46" s="146"/>
      <c r="G46" s="146"/>
      <c r="H46" s="146"/>
      <c r="I46" s="146"/>
      <c r="J46" s="146"/>
    </row>
    <row r="47" spans="1:10" ht="12.75" customHeight="1">
      <c r="A47" s="106"/>
      <c r="B47" s="146" t="s">
        <v>227</v>
      </c>
      <c r="C47" s="147">
        <v>132</v>
      </c>
      <c r="D47" s="146" t="s">
        <v>237</v>
      </c>
      <c r="E47" s="146"/>
      <c r="F47" s="146"/>
      <c r="G47" s="146"/>
      <c r="H47" s="146"/>
      <c r="I47" s="146"/>
      <c r="J47" s="146"/>
    </row>
    <row r="48" spans="1:10" ht="12.75" customHeight="1">
      <c r="A48" s="106"/>
      <c r="B48" s="146" t="s">
        <v>227</v>
      </c>
      <c r="C48" s="147">
        <v>133</v>
      </c>
      <c r="D48" s="146" t="s">
        <v>238</v>
      </c>
      <c r="E48" s="146"/>
      <c r="F48" s="146"/>
      <c r="G48" s="146"/>
      <c r="H48" s="146"/>
      <c r="I48" s="146"/>
      <c r="J48" s="146"/>
    </row>
    <row r="49" spans="1:10" ht="12.75" customHeight="1">
      <c r="A49" s="106"/>
      <c r="B49" s="146" t="s">
        <v>227</v>
      </c>
      <c r="C49" s="147">
        <v>136</v>
      </c>
      <c r="D49" s="146" t="s">
        <v>239</v>
      </c>
      <c r="E49" s="146"/>
      <c r="F49" s="146"/>
      <c r="G49" s="146"/>
      <c r="H49" s="146"/>
      <c r="I49" s="146"/>
      <c r="J49" s="146"/>
    </row>
    <row r="50" spans="1:10" ht="12.75" customHeight="1">
      <c r="A50" s="106"/>
      <c r="B50" s="146" t="s">
        <v>227</v>
      </c>
      <c r="C50" s="147">
        <v>138</v>
      </c>
      <c r="D50" s="146" t="s">
        <v>240</v>
      </c>
      <c r="E50" s="146"/>
      <c r="F50" s="146"/>
      <c r="G50" s="146"/>
      <c r="H50" s="146"/>
      <c r="I50" s="146"/>
      <c r="J50" s="146"/>
    </row>
    <row r="51" spans="1:10" ht="12.75" customHeight="1">
      <c r="A51" s="106"/>
      <c r="B51" s="146" t="s">
        <v>227</v>
      </c>
      <c r="C51" s="147">
        <v>140</v>
      </c>
      <c r="D51" s="146" t="s">
        <v>241</v>
      </c>
      <c r="E51" s="146"/>
      <c r="F51" s="146"/>
      <c r="G51" s="146"/>
      <c r="H51" s="146"/>
      <c r="I51" s="146"/>
      <c r="J51" s="146"/>
    </row>
    <row r="52" spans="1:10" ht="12.75" customHeight="1">
      <c r="A52" s="106"/>
      <c r="B52" s="146"/>
      <c r="C52" s="146"/>
      <c r="D52" s="146"/>
      <c r="E52" s="146"/>
      <c r="F52" s="146"/>
      <c r="G52" s="146"/>
      <c r="H52" s="146"/>
      <c r="I52" s="146"/>
      <c r="J52" s="146"/>
    </row>
    <row r="53" spans="1:10" ht="12.75" customHeight="1">
      <c r="A53" s="106"/>
      <c r="B53" s="164" t="s">
        <v>264</v>
      </c>
      <c r="C53" s="164"/>
      <c r="D53" s="164"/>
      <c r="E53" s="164"/>
      <c r="F53" s="164"/>
      <c r="G53" s="164"/>
      <c r="H53" s="164"/>
      <c r="I53" s="164"/>
      <c r="J53" s="164"/>
    </row>
    <row r="54" spans="1:10" ht="12.75" customHeight="1">
      <c r="A54" s="106"/>
      <c r="B54" s="164"/>
      <c r="C54" s="164"/>
      <c r="D54" s="164"/>
      <c r="E54" s="164"/>
      <c r="F54" s="164"/>
      <c r="G54" s="164"/>
      <c r="H54" s="164"/>
      <c r="I54" s="164"/>
      <c r="J54" s="164"/>
    </row>
    <row r="55" spans="1:10" ht="12.75" customHeight="1">
      <c r="A55" s="106"/>
      <c r="B55" s="164"/>
      <c r="C55" s="164"/>
      <c r="D55" s="164"/>
      <c r="E55" s="164"/>
      <c r="F55" s="164"/>
      <c r="G55" s="164"/>
      <c r="H55" s="164"/>
      <c r="I55" s="164"/>
      <c r="J55" s="164"/>
    </row>
    <row r="56" spans="1:10" ht="12.75" customHeight="1">
      <c r="A56" s="106"/>
      <c r="B56" s="145"/>
      <c r="C56" s="145"/>
      <c r="D56" s="145"/>
      <c r="E56" s="145"/>
      <c r="F56" s="145"/>
      <c r="G56" s="145"/>
      <c r="H56" s="145"/>
      <c r="I56" s="145"/>
      <c r="J56" s="145"/>
    </row>
    <row r="57" spans="1:10" ht="12.75" customHeight="1">
      <c r="A57" s="106"/>
      <c r="B57" s="148" t="s">
        <v>109</v>
      </c>
      <c r="C57" s="149" t="s">
        <v>19</v>
      </c>
      <c r="D57" s="150"/>
      <c r="E57" s="150"/>
      <c r="F57" s="150"/>
      <c r="G57" s="150"/>
      <c r="H57" s="150"/>
      <c r="I57" s="150"/>
      <c r="J57" s="150"/>
    </row>
    <row r="58" spans="1:11" ht="12.75" customHeight="1">
      <c r="A58" s="106"/>
      <c r="B58" s="151"/>
      <c r="C58" s="164" t="s">
        <v>246</v>
      </c>
      <c r="D58" s="164"/>
      <c r="E58" s="164"/>
      <c r="F58" s="164"/>
      <c r="G58" s="164"/>
      <c r="H58" s="164"/>
      <c r="I58" s="164"/>
      <c r="J58" s="164"/>
      <c r="K58" s="9"/>
    </row>
    <row r="59" spans="1:11" ht="12.75" customHeight="1">
      <c r="A59" s="106"/>
      <c r="B59" s="151"/>
      <c r="C59" s="164"/>
      <c r="D59" s="164"/>
      <c r="E59" s="164"/>
      <c r="F59" s="164"/>
      <c r="G59" s="164"/>
      <c r="H59" s="164"/>
      <c r="I59" s="164"/>
      <c r="J59" s="164"/>
      <c r="K59" s="9"/>
    </row>
    <row r="60" spans="1:11" ht="12.75" customHeight="1">
      <c r="A60" s="106"/>
      <c r="B60" s="152"/>
      <c r="C60" s="152"/>
      <c r="D60" s="152"/>
      <c r="E60" s="152"/>
      <c r="F60" s="152"/>
      <c r="G60" s="152"/>
      <c r="H60" s="152"/>
      <c r="I60" s="152"/>
      <c r="J60" s="152"/>
      <c r="K60" s="9"/>
    </row>
    <row r="61" spans="1:11" ht="12.75" customHeight="1">
      <c r="A61" s="106"/>
      <c r="B61" s="151"/>
      <c r="C61" s="164" t="s">
        <v>247</v>
      </c>
      <c r="D61" s="164"/>
      <c r="E61" s="164"/>
      <c r="F61" s="164"/>
      <c r="G61" s="164"/>
      <c r="H61" s="164"/>
      <c r="I61" s="164"/>
      <c r="J61" s="164"/>
      <c r="K61" s="9"/>
    </row>
    <row r="62" spans="1:10" ht="12.75" customHeight="1">
      <c r="A62" s="106"/>
      <c r="B62" s="151"/>
      <c r="C62" s="164"/>
      <c r="D62" s="164"/>
      <c r="E62" s="164"/>
      <c r="F62" s="164"/>
      <c r="G62" s="164"/>
      <c r="H62" s="164"/>
      <c r="I62" s="164"/>
      <c r="J62" s="164"/>
    </row>
    <row r="63" spans="1:10" ht="12.75" customHeight="1">
      <c r="A63" s="106"/>
      <c r="B63" s="151"/>
      <c r="C63" s="164"/>
      <c r="D63" s="164"/>
      <c r="E63" s="164"/>
      <c r="F63" s="164"/>
      <c r="G63" s="164"/>
      <c r="H63" s="164"/>
      <c r="I63" s="164"/>
      <c r="J63" s="164"/>
    </row>
    <row r="64" spans="1:10" ht="12.75" customHeight="1">
      <c r="A64" s="106"/>
      <c r="B64" s="96"/>
      <c r="C64" s="96"/>
      <c r="D64" s="96"/>
      <c r="E64" s="96"/>
      <c r="F64" s="96"/>
      <c r="G64" s="96"/>
      <c r="H64" s="96"/>
      <c r="I64" s="96"/>
      <c r="J64" s="96"/>
    </row>
    <row r="65" spans="1:10" ht="12.75" customHeight="1">
      <c r="A65" s="106"/>
      <c r="C65" s="98" t="s">
        <v>248</v>
      </c>
      <c r="D65" s="98"/>
      <c r="E65" s="98"/>
      <c r="F65" s="98"/>
      <c r="G65" s="98"/>
      <c r="H65" s="98"/>
      <c r="I65" s="98"/>
      <c r="J65" s="98"/>
    </row>
    <row r="66" spans="1:10" ht="12.75" customHeight="1">
      <c r="A66" s="106"/>
      <c r="B66" s="96"/>
      <c r="C66" s="96"/>
      <c r="D66" s="96"/>
      <c r="E66" s="96"/>
      <c r="F66" s="96"/>
      <c r="G66" s="96"/>
      <c r="H66" s="96"/>
      <c r="I66" s="96"/>
      <c r="J66" s="96"/>
    </row>
    <row r="67" spans="1:10" ht="12.75" customHeight="1">
      <c r="A67" s="106"/>
      <c r="B67" s="96"/>
      <c r="C67" s="96"/>
      <c r="D67" s="96"/>
      <c r="E67" s="96"/>
      <c r="F67" s="96"/>
      <c r="H67" s="97" t="s">
        <v>22</v>
      </c>
      <c r="J67" s="96"/>
    </row>
    <row r="68" spans="1:10" ht="12.75" customHeight="1">
      <c r="A68" s="106"/>
      <c r="B68" s="96"/>
      <c r="C68" s="96"/>
      <c r="D68" s="96"/>
      <c r="E68" s="96"/>
      <c r="F68" s="96"/>
      <c r="G68" s="97" t="s">
        <v>21</v>
      </c>
      <c r="H68" s="97" t="s">
        <v>23</v>
      </c>
      <c r="I68" s="97"/>
      <c r="J68" s="96"/>
    </row>
    <row r="69" spans="1:10" ht="12.75" customHeight="1">
      <c r="A69" s="106"/>
      <c r="B69" s="96"/>
      <c r="C69" s="96"/>
      <c r="D69" s="96"/>
      <c r="E69" s="96"/>
      <c r="F69" s="96"/>
      <c r="G69" s="97" t="s">
        <v>20</v>
      </c>
      <c r="H69" s="97">
        <v>117</v>
      </c>
      <c r="I69" s="97" t="s">
        <v>140</v>
      </c>
      <c r="J69" s="96"/>
    </row>
    <row r="70" spans="1:10" ht="12.75" customHeight="1">
      <c r="A70" s="106"/>
      <c r="B70" s="96"/>
      <c r="C70" s="96"/>
      <c r="D70" s="96"/>
      <c r="E70" s="96"/>
      <c r="F70" s="96"/>
      <c r="G70" s="97" t="s">
        <v>41</v>
      </c>
      <c r="H70" s="97" t="s">
        <v>41</v>
      </c>
      <c r="I70" s="97" t="s">
        <v>41</v>
      </c>
      <c r="J70" s="96"/>
    </row>
    <row r="71" spans="1:10" s="95" customFormat="1" ht="12.75" customHeight="1">
      <c r="A71" s="106"/>
      <c r="C71" s="135" t="s">
        <v>141</v>
      </c>
      <c r="D71" s="96"/>
      <c r="E71" s="96"/>
      <c r="F71" s="96"/>
      <c r="G71" s="96"/>
      <c r="H71" s="96"/>
      <c r="I71" s="96"/>
      <c r="J71" s="99"/>
    </row>
    <row r="72" spans="1:10" s="95" customFormat="1" ht="12.75" customHeight="1">
      <c r="A72" s="106"/>
      <c r="C72" s="98" t="s">
        <v>165</v>
      </c>
      <c r="D72" s="96"/>
      <c r="E72" s="96"/>
      <c r="F72" s="96"/>
      <c r="G72" s="100">
        <v>19643758</v>
      </c>
      <c r="H72" s="100">
        <v>-1680577</v>
      </c>
      <c r="I72" s="100">
        <f>H72+G72</f>
        <v>17963181</v>
      </c>
      <c r="J72" s="99"/>
    </row>
    <row r="73" spans="1:10" s="95" customFormat="1" ht="12.75" customHeight="1" thickBot="1">
      <c r="A73" s="106"/>
      <c r="C73" s="98" t="s">
        <v>174</v>
      </c>
      <c r="D73" s="96"/>
      <c r="E73" s="96"/>
      <c r="F73" s="96"/>
      <c r="G73" s="137">
        <v>0</v>
      </c>
      <c r="H73" s="137">
        <f>-H72</f>
        <v>1680577</v>
      </c>
      <c r="I73" s="137">
        <f>G73+H73</f>
        <v>1680577</v>
      </c>
      <c r="J73" s="99"/>
    </row>
    <row r="74" spans="1:10" ht="12.75" customHeight="1">
      <c r="A74" s="106"/>
      <c r="B74" s="101"/>
      <c r="C74" s="101"/>
      <c r="D74" s="101"/>
      <c r="E74" s="101"/>
      <c r="F74" s="101"/>
      <c r="G74" s="101"/>
      <c r="H74" s="101"/>
      <c r="I74" s="101"/>
      <c r="J74" s="101"/>
    </row>
    <row r="75" spans="1:10" ht="12.75" customHeight="1">
      <c r="A75" s="129" t="s">
        <v>73</v>
      </c>
      <c r="B75" s="92" t="s">
        <v>27</v>
      </c>
      <c r="C75" s="93"/>
      <c r="D75" s="93"/>
      <c r="E75" s="93"/>
      <c r="F75" s="93"/>
      <c r="G75" s="93"/>
      <c r="H75" s="93"/>
      <c r="I75" s="93"/>
      <c r="J75" s="93"/>
    </row>
    <row r="76" spans="1:10" ht="12.75" customHeight="1">
      <c r="A76" s="106"/>
      <c r="B76" s="163" t="s">
        <v>24</v>
      </c>
      <c r="C76" s="163"/>
      <c r="D76" s="163"/>
      <c r="E76" s="163"/>
      <c r="F76" s="163"/>
      <c r="G76" s="163"/>
      <c r="H76" s="163"/>
      <c r="I76" s="163"/>
      <c r="J76" s="163"/>
    </row>
    <row r="77" spans="1:10" ht="12.75" customHeight="1">
      <c r="A77" s="106"/>
      <c r="B77" s="163"/>
      <c r="C77" s="163"/>
      <c r="D77" s="163"/>
      <c r="E77" s="163"/>
      <c r="F77" s="163"/>
      <c r="G77" s="163"/>
      <c r="H77" s="163"/>
      <c r="I77" s="163"/>
      <c r="J77" s="163"/>
    </row>
    <row r="78" spans="1:10" ht="12.75" customHeight="1">
      <c r="A78" s="106"/>
      <c r="B78" s="93"/>
      <c r="C78" s="93"/>
      <c r="D78" s="93"/>
      <c r="E78" s="93"/>
      <c r="F78" s="93"/>
      <c r="G78" s="93"/>
      <c r="H78" s="93"/>
      <c r="I78" s="93"/>
      <c r="J78" s="93"/>
    </row>
    <row r="79" spans="1:10" ht="12.75" customHeight="1">
      <c r="A79" s="129" t="s">
        <v>75</v>
      </c>
      <c r="B79" s="92" t="s">
        <v>74</v>
      </c>
      <c r="C79" s="93"/>
      <c r="D79" s="93"/>
      <c r="E79" s="93"/>
      <c r="F79" s="93"/>
      <c r="G79" s="93"/>
      <c r="H79" s="93"/>
      <c r="I79" s="93"/>
      <c r="J79" s="93"/>
    </row>
    <row r="80" spans="1:10" ht="12.75" customHeight="1">
      <c r="A80" s="106"/>
      <c r="B80" s="93" t="s">
        <v>25</v>
      </c>
      <c r="C80" s="93"/>
      <c r="D80" s="93"/>
      <c r="E80" s="93"/>
      <c r="F80" s="93"/>
      <c r="G80" s="93"/>
      <c r="H80" s="93"/>
      <c r="I80" s="93"/>
      <c r="J80" s="93"/>
    </row>
    <row r="81" spans="1:10" ht="12.75" customHeight="1">
      <c r="A81" s="106"/>
      <c r="B81" s="93"/>
      <c r="C81" s="93"/>
      <c r="D81" s="93"/>
      <c r="E81" s="93"/>
      <c r="F81" s="93"/>
      <c r="G81" s="93"/>
      <c r="H81" s="93"/>
      <c r="I81" s="93"/>
      <c r="J81" s="93"/>
    </row>
    <row r="82" spans="1:10" ht="12.75" customHeight="1">
      <c r="A82" s="129" t="s">
        <v>77</v>
      </c>
      <c r="B82" s="92" t="s">
        <v>76</v>
      </c>
      <c r="C82" s="93"/>
      <c r="D82" s="93"/>
      <c r="E82" s="93"/>
      <c r="F82" s="93"/>
      <c r="G82" s="93"/>
      <c r="H82" s="93"/>
      <c r="I82" s="93"/>
      <c r="J82" s="93"/>
    </row>
    <row r="83" spans="1:10" ht="12.75" customHeight="1">
      <c r="A83" s="106"/>
      <c r="B83" s="163" t="s">
        <v>26</v>
      </c>
      <c r="C83" s="163"/>
      <c r="D83" s="163"/>
      <c r="E83" s="163"/>
      <c r="F83" s="163"/>
      <c r="G83" s="163"/>
      <c r="H83" s="163"/>
      <c r="I83" s="163"/>
      <c r="J83" s="163"/>
    </row>
    <row r="84" spans="1:10" ht="12.75" customHeight="1">
      <c r="A84" s="106"/>
      <c r="B84" s="163"/>
      <c r="C84" s="163"/>
      <c r="D84" s="163"/>
      <c r="E84" s="163"/>
      <c r="F84" s="163"/>
      <c r="G84" s="163"/>
      <c r="H84" s="163"/>
      <c r="I84" s="163"/>
      <c r="J84" s="163"/>
    </row>
    <row r="85" spans="1:10" ht="12.75" customHeight="1">
      <c r="A85" s="106"/>
      <c r="B85" s="93"/>
      <c r="C85" s="93"/>
      <c r="D85" s="93"/>
      <c r="E85" s="93"/>
      <c r="F85" s="93"/>
      <c r="G85" s="93"/>
      <c r="H85" s="93"/>
      <c r="I85" s="93"/>
      <c r="J85" s="93"/>
    </row>
    <row r="86" spans="1:10" ht="12.75" customHeight="1">
      <c r="A86" s="129" t="s">
        <v>79</v>
      </c>
      <c r="B86" s="92" t="s">
        <v>78</v>
      </c>
      <c r="C86" s="93"/>
      <c r="D86" s="93"/>
      <c r="E86" s="93"/>
      <c r="F86" s="93"/>
      <c r="G86" s="93"/>
      <c r="H86" s="93"/>
      <c r="I86" s="93"/>
      <c r="J86" s="93"/>
    </row>
    <row r="87" spans="1:10" ht="12.75" customHeight="1">
      <c r="A87" s="106"/>
      <c r="B87" s="163" t="s">
        <v>29</v>
      </c>
      <c r="C87" s="163"/>
      <c r="D87" s="163"/>
      <c r="E87" s="163"/>
      <c r="F87" s="163"/>
      <c r="G87" s="163"/>
      <c r="H87" s="163"/>
      <c r="I87" s="163"/>
      <c r="J87" s="163"/>
    </row>
    <row r="88" spans="1:10" ht="12.75" customHeight="1">
      <c r="A88" s="106"/>
      <c r="B88" s="163"/>
      <c r="C88" s="163"/>
      <c r="D88" s="163"/>
      <c r="E88" s="163"/>
      <c r="F88" s="163"/>
      <c r="G88" s="163"/>
      <c r="H88" s="163"/>
      <c r="I88" s="163"/>
      <c r="J88" s="163"/>
    </row>
    <row r="89" spans="1:10" ht="12.75" customHeight="1">
      <c r="A89" s="106"/>
      <c r="B89" s="101"/>
      <c r="C89" s="101"/>
      <c r="D89" s="101"/>
      <c r="E89" s="101"/>
      <c r="F89" s="101"/>
      <c r="G89" s="101"/>
      <c r="H89" s="101"/>
      <c r="I89" s="101"/>
      <c r="J89" s="101"/>
    </row>
    <row r="90" spans="1:10" ht="12.75" customHeight="1">
      <c r="A90" s="129" t="s">
        <v>81</v>
      </c>
      <c r="B90" s="102" t="s">
        <v>80</v>
      </c>
      <c r="C90" s="93"/>
      <c r="D90" s="93"/>
      <c r="E90" s="93"/>
      <c r="F90" s="93"/>
      <c r="G90" s="93"/>
      <c r="H90" s="93"/>
      <c r="I90" s="93"/>
      <c r="J90" s="93"/>
    </row>
    <row r="91" spans="1:10" s="103" customFormat="1" ht="12.75" customHeight="1">
      <c r="A91" s="129"/>
      <c r="B91" s="163" t="s">
        <v>28</v>
      </c>
      <c r="C91" s="163"/>
      <c r="D91" s="163"/>
      <c r="E91" s="163"/>
      <c r="F91" s="163"/>
      <c r="G91" s="163"/>
      <c r="H91" s="163"/>
      <c r="I91" s="163"/>
      <c r="J91" s="163"/>
    </row>
    <row r="92" spans="1:10" s="103" customFormat="1" ht="12.75" customHeight="1">
      <c r="A92" s="129"/>
      <c r="B92" s="181"/>
      <c r="C92" s="181"/>
      <c r="D92" s="181"/>
      <c r="E92" s="181"/>
      <c r="F92" s="181"/>
      <c r="G92" s="181"/>
      <c r="H92" s="181"/>
      <c r="I92" s="181"/>
      <c r="J92" s="181"/>
    </row>
    <row r="93" spans="1:10" s="103" customFormat="1" ht="12.75" customHeight="1">
      <c r="A93" s="129"/>
      <c r="B93" s="134"/>
      <c r="C93" s="134"/>
      <c r="D93" s="134"/>
      <c r="E93" s="134"/>
      <c r="F93" s="134"/>
      <c r="G93" s="134"/>
      <c r="H93" s="134"/>
      <c r="I93" s="134"/>
      <c r="J93" s="134"/>
    </row>
    <row r="94" spans="1:10" ht="12.75" customHeight="1">
      <c r="A94" s="129" t="s">
        <v>83</v>
      </c>
      <c r="B94" s="92" t="s">
        <v>82</v>
      </c>
      <c r="C94" s="93"/>
      <c r="D94" s="93"/>
      <c r="E94" s="93"/>
      <c r="F94" s="93"/>
      <c r="G94" s="93"/>
      <c r="H94" s="93"/>
      <c r="I94" s="93"/>
      <c r="J94" s="93"/>
    </row>
    <row r="95" spans="1:10" ht="12.75" customHeight="1">
      <c r="A95" s="129"/>
      <c r="B95" s="163" t="s">
        <v>273</v>
      </c>
      <c r="C95" s="163"/>
      <c r="D95" s="163"/>
      <c r="E95" s="163"/>
      <c r="F95" s="163"/>
      <c r="G95" s="163"/>
      <c r="H95" s="163"/>
      <c r="I95" s="163"/>
      <c r="J95" s="163"/>
    </row>
    <row r="96" spans="1:10" ht="12.75" customHeight="1">
      <c r="A96" s="106"/>
      <c r="B96" s="93"/>
      <c r="C96" s="93"/>
      <c r="D96" s="93"/>
      <c r="E96" s="93"/>
      <c r="F96" s="93"/>
      <c r="G96" s="93"/>
      <c r="H96" s="93"/>
      <c r="I96" s="93"/>
      <c r="J96" s="93"/>
    </row>
    <row r="97" spans="1:10" ht="12.75" customHeight="1">
      <c r="A97" s="129" t="s">
        <v>84</v>
      </c>
      <c r="B97" s="92" t="s">
        <v>30</v>
      </c>
      <c r="C97" s="93"/>
      <c r="D97" s="93"/>
      <c r="E97" s="93"/>
      <c r="F97" s="93"/>
      <c r="G97" s="93"/>
      <c r="H97" s="93"/>
      <c r="I97" s="93"/>
      <c r="J97" s="93"/>
    </row>
    <row r="98" spans="1:10" ht="12.75" customHeight="1">
      <c r="A98" s="106"/>
      <c r="B98" s="182" t="s">
        <v>257</v>
      </c>
      <c r="C98" s="182"/>
      <c r="D98" s="182"/>
      <c r="E98" s="182"/>
      <c r="F98" s="182"/>
      <c r="G98" s="182"/>
      <c r="H98" s="182"/>
      <c r="I98" s="182"/>
      <c r="J98" s="182"/>
    </row>
    <row r="99" spans="1:10" ht="12.75" customHeight="1">
      <c r="A99" s="106"/>
      <c r="B99" s="181"/>
      <c r="C99" s="181"/>
      <c r="D99" s="181"/>
      <c r="E99" s="181"/>
      <c r="F99" s="181"/>
      <c r="G99" s="181"/>
      <c r="H99" s="181"/>
      <c r="I99" s="181"/>
      <c r="J99" s="181"/>
    </row>
    <row r="100" spans="1:10" ht="12.75" customHeight="1">
      <c r="A100" s="106"/>
      <c r="B100" s="183"/>
      <c r="C100" s="183"/>
      <c r="D100" s="183"/>
      <c r="E100" s="183"/>
      <c r="F100" s="183"/>
      <c r="G100" s="183"/>
      <c r="H100" s="183"/>
      <c r="I100" s="183"/>
      <c r="J100" s="183"/>
    </row>
    <row r="101" spans="1:10" ht="12.75" customHeight="1">
      <c r="A101" s="106"/>
      <c r="B101" s="183"/>
      <c r="C101" s="183"/>
      <c r="D101" s="183"/>
      <c r="E101" s="183"/>
      <c r="F101" s="183"/>
      <c r="G101" s="183"/>
      <c r="H101" s="183"/>
      <c r="I101" s="183"/>
      <c r="J101" s="183"/>
    </row>
    <row r="102" spans="1:10" ht="12.75" customHeight="1">
      <c r="A102" s="106"/>
      <c r="B102" s="183"/>
      <c r="C102" s="183"/>
      <c r="D102" s="183"/>
      <c r="E102" s="183"/>
      <c r="F102" s="183"/>
      <c r="G102" s="183"/>
      <c r="H102" s="183"/>
      <c r="I102" s="183"/>
      <c r="J102" s="183"/>
    </row>
    <row r="103" spans="1:10" ht="12.75" customHeight="1">
      <c r="A103" s="106"/>
      <c r="B103" s="183"/>
      <c r="C103" s="183"/>
      <c r="D103" s="183"/>
      <c r="E103" s="183"/>
      <c r="F103" s="183"/>
      <c r="G103" s="183"/>
      <c r="H103" s="183"/>
      <c r="I103" s="183"/>
      <c r="J103" s="183"/>
    </row>
    <row r="104" spans="1:10" ht="12.75" customHeight="1">
      <c r="A104" s="106"/>
      <c r="B104" s="93"/>
      <c r="C104" s="93"/>
      <c r="D104" s="93"/>
      <c r="E104" s="93"/>
      <c r="F104" s="93"/>
      <c r="G104" s="93"/>
      <c r="H104" s="93"/>
      <c r="I104" s="93"/>
      <c r="J104" s="104"/>
    </row>
    <row r="105" spans="1:10" ht="12.75" customHeight="1">
      <c r="A105" s="129" t="s">
        <v>86</v>
      </c>
      <c r="B105" s="92" t="s">
        <v>85</v>
      </c>
      <c r="C105" s="93"/>
      <c r="D105" s="93"/>
      <c r="E105" s="93"/>
      <c r="F105" s="93"/>
      <c r="G105" s="93"/>
      <c r="H105" s="93"/>
      <c r="I105" s="93"/>
      <c r="J105" s="93"/>
    </row>
    <row r="106" spans="1:10" ht="12.75" customHeight="1">
      <c r="A106" s="106"/>
      <c r="B106" s="120" t="s">
        <v>0</v>
      </c>
      <c r="C106" s="120"/>
      <c r="D106" s="120"/>
      <c r="E106" s="120"/>
      <c r="F106" s="120"/>
      <c r="G106" s="120"/>
      <c r="H106" s="120"/>
      <c r="I106" s="120"/>
      <c r="J106" s="120"/>
    </row>
    <row r="107" spans="1:10" ht="12.75" customHeight="1">
      <c r="A107" s="106"/>
      <c r="B107" s="93"/>
      <c r="C107" s="93"/>
      <c r="D107" s="93"/>
      <c r="E107" s="93"/>
      <c r="F107" s="93"/>
      <c r="G107" s="93"/>
      <c r="H107" s="93"/>
      <c r="I107" s="93"/>
      <c r="J107" s="93"/>
    </row>
    <row r="108" spans="1:10" s="103" customFormat="1" ht="12.75" customHeight="1">
      <c r="A108" s="129" t="s">
        <v>88</v>
      </c>
      <c r="B108" s="102" t="s">
        <v>87</v>
      </c>
      <c r="C108" s="105"/>
      <c r="D108" s="105"/>
      <c r="E108" s="105"/>
      <c r="F108" s="105"/>
      <c r="G108" s="105"/>
      <c r="H108" s="105"/>
      <c r="I108" s="105"/>
      <c r="J108" s="105"/>
    </row>
    <row r="109" spans="1:10" ht="12.75" customHeight="1">
      <c r="A109" s="106"/>
      <c r="B109" s="120" t="s">
        <v>139</v>
      </c>
      <c r="C109" s="120"/>
      <c r="D109" s="120"/>
      <c r="E109" s="120"/>
      <c r="F109" s="120"/>
      <c r="G109" s="120"/>
      <c r="H109" s="120"/>
      <c r="I109" s="120"/>
      <c r="J109" s="120"/>
    </row>
    <row r="110" spans="1:10" ht="12.75" customHeight="1">
      <c r="A110" s="106"/>
      <c r="B110" s="94"/>
      <c r="C110" s="94"/>
      <c r="D110" s="94"/>
      <c r="E110" s="94"/>
      <c r="F110" s="94"/>
      <c r="G110" s="94"/>
      <c r="H110" s="94"/>
      <c r="I110" s="94"/>
      <c r="J110" s="94"/>
    </row>
    <row r="111" spans="1:10" ht="12.75" customHeight="1">
      <c r="A111" s="129" t="s">
        <v>90</v>
      </c>
      <c r="B111" s="92" t="s">
        <v>89</v>
      </c>
      <c r="C111" s="93"/>
      <c r="D111" s="93"/>
      <c r="E111" s="93"/>
      <c r="F111" s="93"/>
      <c r="G111" s="93"/>
      <c r="H111" s="93"/>
      <c r="I111" s="93"/>
      <c r="J111" s="93"/>
    </row>
    <row r="112" spans="1:10" ht="12.75" customHeight="1">
      <c r="A112" s="129"/>
      <c r="B112" s="120" t="s">
        <v>1</v>
      </c>
      <c r="C112" s="120"/>
      <c r="D112" s="120"/>
      <c r="E112" s="120"/>
      <c r="F112" s="120"/>
      <c r="G112" s="120"/>
      <c r="H112" s="120"/>
      <c r="I112" s="120"/>
      <c r="J112" s="120"/>
    </row>
    <row r="113" spans="1:10" ht="12.75" customHeight="1">
      <c r="A113" s="129"/>
      <c r="B113" s="120"/>
      <c r="C113" s="120"/>
      <c r="D113" s="120"/>
      <c r="E113" s="120"/>
      <c r="F113" s="120"/>
      <c r="G113" s="120"/>
      <c r="H113" s="120"/>
      <c r="I113" s="120"/>
      <c r="J113" s="120"/>
    </row>
    <row r="114" spans="1:10" ht="12.75" customHeight="1">
      <c r="A114" s="129" t="s">
        <v>92</v>
      </c>
      <c r="B114" s="92" t="s">
        <v>91</v>
      </c>
      <c r="C114" s="93"/>
      <c r="D114" s="93"/>
      <c r="E114" s="93"/>
      <c r="F114" s="93"/>
      <c r="G114" s="93"/>
      <c r="H114" s="93"/>
      <c r="I114" s="93"/>
      <c r="J114" s="93"/>
    </row>
    <row r="115" spans="1:10" ht="12.75" customHeight="1">
      <c r="A115" s="106"/>
      <c r="B115" s="163" t="s">
        <v>249</v>
      </c>
      <c r="C115" s="163"/>
      <c r="D115" s="163"/>
      <c r="E115" s="163"/>
      <c r="F115" s="163"/>
      <c r="G115" s="163"/>
      <c r="H115" s="163"/>
      <c r="I115" s="163"/>
      <c r="J115" s="163"/>
    </row>
    <row r="116" spans="1:10" ht="12.75" customHeight="1">
      <c r="A116" s="106"/>
      <c r="B116" s="163"/>
      <c r="C116" s="163"/>
      <c r="D116" s="163"/>
      <c r="E116" s="163"/>
      <c r="F116" s="163"/>
      <c r="G116" s="163"/>
      <c r="H116" s="163"/>
      <c r="I116" s="163"/>
      <c r="J116" s="163"/>
    </row>
    <row r="117" spans="1:10" ht="12.75" customHeight="1">
      <c r="A117" s="106"/>
      <c r="B117" s="101"/>
      <c r="C117" s="101"/>
      <c r="D117" s="101"/>
      <c r="E117" s="101"/>
      <c r="F117" s="101"/>
      <c r="G117" s="101"/>
      <c r="H117" s="101"/>
      <c r="I117" s="101"/>
      <c r="J117" s="101"/>
    </row>
    <row r="118" spans="1:10" ht="12.75" customHeight="1">
      <c r="A118" s="129" t="s">
        <v>94</v>
      </c>
      <c r="B118" s="92" t="s">
        <v>93</v>
      </c>
      <c r="C118" s="93"/>
      <c r="D118" s="93"/>
      <c r="E118" s="93"/>
      <c r="F118" s="93"/>
      <c r="G118" s="93"/>
      <c r="H118" s="93"/>
      <c r="I118" s="93"/>
      <c r="J118" s="93"/>
    </row>
    <row r="119" spans="1:10" ht="12.75" customHeight="1">
      <c r="A119" s="129"/>
      <c r="B119" s="93" t="s">
        <v>250</v>
      </c>
      <c r="C119" s="93"/>
      <c r="D119" s="93"/>
      <c r="E119" s="93"/>
      <c r="F119" s="93"/>
      <c r="G119" s="93"/>
      <c r="H119" s="93"/>
      <c r="I119" s="93"/>
      <c r="J119" s="93"/>
    </row>
    <row r="120" spans="1:10" ht="12.75" customHeight="1">
      <c r="A120" s="129"/>
      <c r="B120" s="93"/>
      <c r="C120" s="93"/>
      <c r="D120" s="93"/>
      <c r="E120" s="93"/>
      <c r="F120" s="93"/>
      <c r="G120" s="93"/>
      <c r="H120" s="93"/>
      <c r="I120" s="93"/>
      <c r="J120" s="93"/>
    </row>
    <row r="121" spans="1:10" ht="12.75" customHeight="1">
      <c r="A121" s="129" t="s">
        <v>96</v>
      </c>
      <c r="B121" s="92" t="s">
        <v>95</v>
      </c>
      <c r="C121" s="93"/>
      <c r="D121" s="93"/>
      <c r="E121" s="93"/>
      <c r="F121" s="93"/>
      <c r="G121" s="93"/>
      <c r="H121" s="93"/>
      <c r="I121" s="93"/>
      <c r="J121" s="93"/>
    </row>
    <row r="122" spans="1:10" ht="12.75" customHeight="1">
      <c r="A122" s="129"/>
      <c r="B122" s="180" t="s">
        <v>2</v>
      </c>
      <c r="C122" s="180"/>
      <c r="D122" s="180"/>
      <c r="E122" s="180"/>
      <c r="F122" s="180"/>
      <c r="G122" s="180"/>
      <c r="H122" s="180"/>
      <c r="I122" s="180"/>
      <c r="J122" s="180"/>
    </row>
    <row r="123" spans="1:10" ht="12.75" customHeight="1">
      <c r="A123" s="106"/>
      <c r="B123" s="93"/>
      <c r="C123" s="93"/>
      <c r="D123" s="93"/>
      <c r="E123" s="93"/>
      <c r="F123" s="93"/>
      <c r="G123" s="93"/>
      <c r="H123" s="93"/>
      <c r="I123" s="93"/>
      <c r="J123" s="93"/>
    </row>
  </sheetData>
  <mergeCells count="21">
    <mergeCell ref="B10:J12"/>
    <mergeCell ref="B14:J17"/>
    <mergeCell ref="B19:J22"/>
    <mergeCell ref="B25:J26"/>
    <mergeCell ref="A1:J1"/>
    <mergeCell ref="A3:J3"/>
    <mergeCell ref="A5:J5"/>
    <mergeCell ref="A2:J2"/>
    <mergeCell ref="B28:J29"/>
    <mergeCell ref="B76:J77"/>
    <mergeCell ref="B91:J92"/>
    <mergeCell ref="B115:J116"/>
    <mergeCell ref="B83:J84"/>
    <mergeCell ref="B98:J103"/>
    <mergeCell ref="C58:J59"/>
    <mergeCell ref="B122:J122"/>
    <mergeCell ref="B95:J95"/>
    <mergeCell ref="B31:J32"/>
    <mergeCell ref="B53:J55"/>
    <mergeCell ref="C61:J63"/>
    <mergeCell ref="B87:J88"/>
  </mergeCells>
  <printOptions horizontalCentered="1"/>
  <pageMargins left="0.75" right="0.5" top="1" bottom="0.5" header="0.17" footer="0.28"/>
  <pageSetup horizontalDpi="300" verticalDpi="300" orientation="portrait" paperSize="9" scale="70" r:id="rId1"/>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I106"/>
  <sheetViews>
    <sheetView tabSelected="1" zoomScaleSheetLayoutView="75" workbookViewId="0" topLeftCell="A40">
      <selection activeCell="B76" sqref="B76:I77"/>
    </sheetView>
  </sheetViews>
  <sheetFormatPr defaultColWidth="9.140625" defaultRowHeight="12.75"/>
  <cols>
    <col min="1" max="1" width="3.7109375" style="84" customWidth="1"/>
    <col min="2" max="2" width="3.7109375" style="3" customWidth="1"/>
    <col min="3" max="3" width="30.7109375" style="3" customWidth="1"/>
    <col min="4" max="4" width="1.28515625" style="3" customWidth="1"/>
    <col min="5" max="5" width="15.7109375" style="84" customWidth="1"/>
    <col min="6" max="6" width="15.7109375" style="3" customWidth="1"/>
    <col min="7" max="7" width="1.7109375" style="3" customWidth="1"/>
    <col min="8" max="9" width="15.7109375" style="3" customWidth="1"/>
    <col min="10" max="10" width="1.7109375" style="3" customWidth="1"/>
    <col min="11" max="16384" width="9.140625" style="3" customWidth="1"/>
  </cols>
  <sheetData>
    <row r="1" spans="1:9" ht="15.75">
      <c r="A1" s="167" t="s">
        <v>192</v>
      </c>
      <c r="B1" s="167"/>
      <c r="C1" s="167"/>
      <c r="D1" s="167"/>
      <c r="E1" s="167"/>
      <c r="F1" s="167"/>
      <c r="G1" s="167"/>
      <c r="H1" s="167"/>
      <c r="I1" s="167"/>
    </row>
    <row r="2" spans="1:9" ht="12.75">
      <c r="A2" s="165" t="s">
        <v>191</v>
      </c>
      <c r="B2" s="165"/>
      <c r="C2" s="165"/>
      <c r="D2" s="165"/>
      <c r="E2" s="165"/>
      <c r="F2" s="165"/>
      <c r="G2" s="165"/>
      <c r="H2" s="165"/>
      <c r="I2" s="165"/>
    </row>
    <row r="3" spans="1:9" ht="12.75">
      <c r="A3" s="166" t="s">
        <v>31</v>
      </c>
      <c r="B3" s="166"/>
      <c r="C3" s="166"/>
      <c r="D3" s="166"/>
      <c r="E3" s="166"/>
      <c r="F3" s="166"/>
      <c r="G3" s="166"/>
      <c r="H3" s="166"/>
      <c r="I3" s="166"/>
    </row>
    <row r="4" spans="1:9" ht="12.75">
      <c r="A4" s="190"/>
      <c r="B4" s="190"/>
      <c r="C4" s="190"/>
      <c r="D4" s="190"/>
      <c r="E4" s="190"/>
      <c r="F4" s="190"/>
      <c r="G4" s="190"/>
      <c r="H4" s="190"/>
      <c r="I4" s="190"/>
    </row>
    <row r="5" spans="1:9" ht="12.75">
      <c r="A5" s="165" t="s">
        <v>223</v>
      </c>
      <c r="B5" s="165"/>
      <c r="C5" s="165"/>
      <c r="D5" s="165"/>
      <c r="E5" s="165"/>
      <c r="F5" s="165"/>
      <c r="G5" s="165"/>
      <c r="H5" s="165"/>
      <c r="I5" s="165"/>
    </row>
    <row r="6" spans="1:9" ht="12.75">
      <c r="A6" s="185"/>
      <c r="B6" s="185"/>
      <c r="C6" s="185"/>
      <c r="D6" s="185"/>
      <c r="E6" s="185"/>
      <c r="F6" s="185"/>
      <c r="G6" s="185"/>
      <c r="H6" s="185"/>
      <c r="I6" s="185"/>
    </row>
    <row r="7" spans="1:9" ht="12.75">
      <c r="A7" s="129" t="s">
        <v>97</v>
      </c>
      <c r="B7" s="186" t="s">
        <v>265</v>
      </c>
      <c r="C7" s="164"/>
      <c r="D7" s="164"/>
      <c r="E7" s="164"/>
      <c r="F7" s="164"/>
      <c r="G7" s="164"/>
      <c r="H7" s="164"/>
      <c r="I7" s="164"/>
    </row>
    <row r="8" spans="1:9" ht="12.75">
      <c r="A8" s="129"/>
      <c r="B8" s="164"/>
      <c r="C8" s="164"/>
      <c r="D8" s="164"/>
      <c r="E8" s="164"/>
      <c r="F8" s="164"/>
      <c r="G8" s="164"/>
      <c r="H8" s="164"/>
      <c r="I8" s="164"/>
    </row>
    <row r="9" spans="1:9" ht="12.75">
      <c r="A9" s="106"/>
      <c r="B9" s="93"/>
      <c r="C9" s="93"/>
      <c r="D9" s="93"/>
      <c r="E9" s="106"/>
      <c r="F9" s="93"/>
      <c r="G9" s="93"/>
      <c r="H9" s="93"/>
      <c r="I9" s="93"/>
    </row>
    <row r="10" spans="1:9" ht="12.75">
      <c r="A10" s="129" t="s">
        <v>98</v>
      </c>
      <c r="B10" s="92" t="s">
        <v>99</v>
      </c>
      <c r="C10" s="93"/>
      <c r="D10" s="93"/>
      <c r="E10" s="106"/>
      <c r="F10" s="93"/>
      <c r="G10" s="93"/>
      <c r="H10" s="93"/>
      <c r="I10" s="93"/>
    </row>
    <row r="11" spans="1:9" ht="12.75">
      <c r="A11" s="129"/>
      <c r="B11" s="163" t="s">
        <v>266</v>
      </c>
      <c r="C11" s="163"/>
      <c r="D11" s="163"/>
      <c r="E11" s="163"/>
      <c r="F11" s="163"/>
      <c r="G11" s="163"/>
      <c r="H11" s="163"/>
      <c r="I11" s="163"/>
    </row>
    <row r="12" spans="1:9" ht="12.75">
      <c r="A12" s="129"/>
      <c r="B12" s="164"/>
      <c r="C12" s="164"/>
      <c r="D12" s="164"/>
      <c r="E12" s="164"/>
      <c r="F12" s="164"/>
      <c r="G12" s="164"/>
      <c r="H12" s="164"/>
      <c r="I12" s="164"/>
    </row>
    <row r="13" spans="1:9" ht="12.75">
      <c r="A13" s="129"/>
      <c r="B13" s="164"/>
      <c r="C13" s="164"/>
      <c r="D13" s="164"/>
      <c r="E13" s="164"/>
      <c r="F13" s="164"/>
      <c r="G13" s="164"/>
      <c r="H13" s="164"/>
      <c r="I13" s="164"/>
    </row>
    <row r="14" spans="1:9" ht="12.75">
      <c r="A14" s="129"/>
      <c r="B14" s="164"/>
      <c r="C14" s="164"/>
      <c r="D14" s="164"/>
      <c r="E14" s="164"/>
      <c r="F14" s="164"/>
      <c r="G14" s="164"/>
      <c r="H14" s="164"/>
      <c r="I14" s="164"/>
    </row>
    <row r="15" spans="1:9" ht="12.75">
      <c r="A15" s="129"/>
      <c r="B15" s="164"/>
      <c r="C15" s="164"/>
      <c r="D15" s="164"/>
      <c r="E15" s="164"/>
      <c r="F15" s="164"/>
      <c r="G15" s="164"/>
      <c r="H15" s="164"/>
      <c r="I15" s="164"/>
    </row>
    <row r="16" spans="1:9" ht="12.75" customHeight="1">
      <c r="A16" s="106"/>
      <c r="B16" s="107"/>
      <c r="C16" s="107"/>
      <c r="D16" s="107"/>
      <c r="E16" s="108"/>
      <c r="F16" s="107"/>
      <c r="G16" s="107"/>
      <c r="H16" s="107"/>
      <c r="I16" s="107"/>
    </row>
    <row r="17" spans="1:9" ht="12.75">
      <c r="A17" s="129" t="s">
        <v>100</v>
      </c>
      <c r="B17" s="92" t="s">
        <v>134</v>
      </c>
      <c r="C17" s="93"/>
      <c r="D17" s="93"/>
      <c r="E17" s="106"/>
      <c r="F17" s="93"/>
      <c r="G17" s="93"/>
      <c r="H17" s="93"/>
      <c r="I17" s="93"/>
    </row>
    <row r="18" spans="1:9" ht="12.75" customHeight="1">
      <c r="A18" s="129"/>
      <c r="B18" s="163" t="s">
        <v>267</v>
      </c>
      <c r="C18" s="163"/>
      <c r="D18" s="163"/>
      <c r="E18" s="163"/>
      <c r="F18" s="163"/>
      <c r="G18" s="163"/>
      <c r="H18" s="163"/>
      <c r="I18" s="163"/>
    </row>
    <row r="19" spans="1:9" ht="12.75" customHeight="1">
      <c r="A19" s="129"/>
      <c r="B19" s="164"/>
      <c r="C19" s="164"/>
      <c r="D19" s="164"/>
      <c r="E19" s="164"/>
      <c r="F19" s="164"/>
      <c r="G19" s="164"/>
      <c r="H19" s="164"/>
      <c r="I19" s="164"/>
    </row>
    <row r="20" spans="1:9" ht="12.75" customHeight="1">
      <c r="A20" s="129"/>
      <c r="B20" s="164"/>
      <c r="C20" s="164"/>
      <c r="D20" s="164"/>
      <c r="E20" s="164"/>
      <c r="F20" s="164"/>
      <c r="G20" s="164"/>
      <c r="H20" s="164"/>
      <c r="I20" s="164"/>
    </row>
    <row r="21" spans="1:9" ht="12.75" customHeight="1">
      <c r="A21" s="129"/>
      <c r="B21" s="164"/>
      <c r="C21" s="164"/>
      <c r="D21" s="164"/>
      <c r="E21" s="164"/>
      <c r="F21" s="164"/>
      <c r="G21" s="164"/>
      <c r="H21" s="164"/>
      <c r="I21" s="164"/>
    </row>
    <row r="22" spans="1:9" ht="12.75">
      <c r="A22" s="129"/>
      <c r="B22" s="189"/>
      <c r="C22" s="189"/>
      <c r="D22" s="189"/>
      <c r="E22" s="189"/>
      <c r="F22" s="189"/>
      <c r="G22" s="189"/>
      <c r="H22" s="189"/>
      <c r="I22" s="189"/>
    </row>
    <row r="23" spans="1:9" ht="12.75" customHeight="1">
      <c r="A23" s="129" t="s">
        <v>101</v>
      </c>
      <c r="B23" s="92" t="s">
        <v>211</v>
      </c>
      <c r="C23" s="93"/>
      <c r="D23" s="93"/>
      <c r="E23" s="106"/>
      <c r="F23" s="93"/>
      <c r="G23" s="93"/>
      <c r="H23" s="93"/>
      <c r="I23" s="93"/>
    </row>
    <row r="24" spans="1:9" ht="12.75">
      <c r="A24" s="129"/>
      <c r="B24" s="163" t="s">
        <v>212</v>
      </c>
      <c r="C24" s="163"/>
      <c r="D24" s="163"/>
      <c r="E24" s="163"/>
      <c r="F24" s="163"/>
      <c r="G24" s="163"/>
      <c r="H24" s="163"/>
      <c r="I24" s="163"/>
    </row>
    <row r="25" spans="1:9" ht="12.75">
      <c r="A25" s="129"/>
      <c r="B25" s="164"/>
      <c r="C25" s="164"/>
      <c r="D25" s="164"/>
      <c r="E25" s="164"/>
      <c r="F25" s="164"/>
      <c r="G25" s="164"/>
      <c r="H25" s="164"/>
      <c r="I25" s="164"/>
    </row>
    <row r="26" spans="1:9" ht="12.75">
      <c r="A26" s="106"/>
      <c r="B26" s="109"/>
      <c r="C26" s="109"/>
      <c r="D26" s="109"/>
      <c r="E26" s="110"/>
      <c r="F26" s="109"/>
      <c r="G26" s="109"/>
      <c r="H26" s="109"/>
      <c r="I26" s="109"/>
    </row>
    <row r="27" spans="1:9" ht="12.75">
      <c r="A27" s="129" t="s">
        <v>102</v>
      </c>
      <c r="B27" s="92" t="s">
        <v>103</v>
      </c>
      <c r="C27" s="93"/>
      <c r="D27" s="93"/>
      <c r="E27" s="106"/>
      <c r="F27" s="93"/>
      <c r="G27" s="93"/>
      <c r="H27" s="93"/>
      <c r="I27" s="93"/>
    </row>
    <row r="28" spans="1:9" ht="12.75">
      <c r="A28" s="106"/>
      <c r="B28" s="187" t="s">
        <v>270</v>
      </c>
      <c r="C28" s="187"/>
      <c r="D28" s="187"/>
      <c r="E28" s="187"/>
      <c r="F28" s="187"/>
      <c r="G28" s="187"/>
      <c r="H28" s="187"/>
      <c r="I28" s="187"/>
    </row>
    <row r="29" spans="1:9" ht="12.75">
      <c r="A29" s="106"/>
      <c r="B29" s="188"/>
      <c r="C29" s="188"/>
      <c r="D29" s="188"/>
      <c r="E29" s="188"/>
      <c r="F29" s="188"/>
      <c r="G29" s="188"/>
      <c r="H29" s="188"/>
      <c r="I29" s="188"/>
    </row>
    <row r="30" spans="1:9" ht="12.75">
      <c r="A30" s="106"/>
      <c r="B30" s="93"/>
      <c r="C30" s="93"/>
      <c r="D30" s="93"/>
      <c r="E30" s="106"/>
      <c r="F30" s="93"/>
      <c r="G30" s="93"/>
      <c r="H30" s="93"/>
      <c r="I30" s="93"/>
    </row>
    <row r="31" spans="1:9" ht="12.75">
      <c r="A31" s="129" t="s">
        <v>104</v>
      </c>
      <c r="B31" s="92" t="s">
        <v>44</v>
      </c>
      <c r="C31" s="93"/>
      <c r="D31" s="93"/>
      <c r="E31" s="106"/>
      <c r="F31" s="93"/>
      <c r="G31" s="93"/>
      <c r="H31" s="93"/>
      <c r="I31" s="93"/>
    </row>
    <row r="32" spans="1:9" ht="12.75">
      <c r="A32" s="129"/>
      <c r="B32" s="92"/>
      <c r="C32" s="93"/>
      <c r="D32" s="93"/>
      <c r="E32" s="172" t="s">
        <v>132</v>
      </c>
      <c r="F32" s="172"/>
      <c r="G32" s="14"/>
      <c r="H32" s="172" t="s">
        <v>130</v>
      </c>
      <c r="I32" s="172"/>
    </row>
    <row r="33" spans="1:9" ht="12.75">
      <c r="A33" s="129"/>
      <c r="B33" s="92"/>
      <c r="C33" s="93"/>
      <c r="D33" s="93"/>
      <c r="E33" s="6" t="s">
        <v>213</v>
      </c>
      <c r="F33" s="6" t="s">
        <v>216</v>
      </c>
      <c r="G33" s="16"/>
      <c r="H33" s="6" t="s">
        <v>213</v>
      </c>
      <c r="I33" s="6" t="s">
        <v>216</v>
      </c>
    </row>
    <row r="34" spans="1:9" ht="12.75">
      <c r="A34" s="129"/>
      <c r="B34" s="92"/>
      <c r="C34" s="93"/>
      <c r="D34" s="93"/>
      <c r="E34" s="6" t="s">
        <v>214</v>
      </c>
      <c r="F34" s="6" t="s">
        <v>217</v>
      </c>
      <c r="G34" s="16"/>
      <c r="H34" s="6" t="s">
        <v>214</v>
      </c>
      <c r="I34" s="6" t="s">
        <v>217</v>
      </c>
    </row>
    <row r="35" spans="1:9" ht="12.75">
      <c r="A35" s="129"/>
      <c r="B35" s="92"/>
      <c r="C35" s="93"/>
      <c r="D35" s="93"/>
      <c r="E35" s="6" t="s">
        <v>215</v>
      </c>
      <c r="F35" s="6" t="s">
        <v>215</v>
      </c>
      <c r="G35" s="16"/>
      <c r="H35" s="6" t="s">
        <v>218</v>
      </c>
      <c r="I35" s="6" t="s">
        <v>219</v>
      </c>
    </row>
    <row r="36" spans="1:9" ht="12.75">
      <c r="A36" s="129"/>
      <c r="B36" s="92"/>
      <c r="C36" s="93"/>
      <c r="D36" s="93"/>
      <c r="E36" s="17">
        <f>'Consolidated IS'!D14</f>
        <v>38807</v>
      </c>
      <c r="F36" s="17">
        <f>'Consolidated IS'!E14</f>
        <v>38442</v>
      </c>
      <c r="G36" s="19"/>
      <c r="H36" s="17">
        <f>'Consolidated IS'!G14</f>
        <v>38807</v>
      </c>
      <c r="I36" s="17">
        <f>'Consolidated IS'!H14</f>
        <v>38442</v>
      </c>
    </row>
    <row r="37" spans="1:9" ht="12.75">
      <c r="A37" s="129"/>
      <c r="B37" s="92"/>
      <c r="C37" s="93"/>
      <c r="D37" s="93"/>
      <c r="E37" s="6" t="s">
        <v>41</v>
      </c>
      <c r="F37" s="6" t="s">
        <v>41</v>
      </c>
      <c r="G37" s="16"/>
      <c r="H37" s="6" t="s">
        <v>41</v>
      </c>
      <c r="I37" s="6" t="s">
        <v>41</v>
      </c>
    </row>
    <row r="38" spans="1:9" ht="12.75">
      <c r="A38" s="129"/>
      <c r="B38" s="93" t="s">
        <v>220</v>
      </c>
      <c r="C38" s="93"/>
      <c r="D38" s="93"/>
      <c r="E38" s="119"/>
      <c r="F38" s="121"/>
      <c r="G38" s="121"/>
      <c r="H38" s="121"/>
      <c r="I38" s="121"/>
    </row>
    <row r="39" spans="1:9" ht="13.5" thickBot="1">
      <c r="A39" s="129"/>
      <c r="C39" s="93" t="s">
        <v>11</v>
      </c>
      <c r="D39" s="93"/>
      <c r="E39" s="139">
        <f>-'Consolidated IS'!D31</f>
        <v>220150</v>
      </c>
      <c r="F39" s="140">
        <f>209167</f>
        <v>209167</v>
      </c>
      <c r="G39" s="121"/>
      <c r="H39" s="139">
        <f>E39</f>
        <v>220150</v>
      </c>
      <c r="I39" s="140">
        <f>209167</f>
        <v>209167</v>
      </c>
    </row>
    <row r="40" spans="1:9" ht="12.75">
      <c r="A40" s="129"/>
      <c r="B40" s="92"/>
      <c r="C40" s="93"/>
      <c r="D40" s="93"/>
      <c r="E40" s="106"/>
      <c r="F40" s="93"/>
      <c r="G40" s="93"/>
      <c r="H40" s="93"/>
      <c r="I40" s="93"/>
    </row>
    <row r="41" spans="1:9" ht="12.75" customHeight="1">
      <c r="A41" s="106"/>
      <c r="B41" s="163" t="s">
        <v>272</v>
      </c>
      <c r="C41" s="163"/>
      <c r="D41" s="163"/>
      <c r="E41" s="163"/>
      <c r="F41" s="163"/>
      <c r="G41" s="163"/>
      <c r="H41" s="163"/>
      <c r="I41" s="163"/>
    </row>
    <row r="42" spans="1:9" ht="12.75" customHeight="1">
      <c r="A42" s="106"/>
      <c r="B42" s="164"/>
      <c r="C42" s="164"/>
      <c r="D42" s="164"/>
      <c r="E42" s="164"/>
      <c r="F42" s="164"/>
      <c r="G42" s="164"/>
      <c r="H42" s="164"/>
      <c r="I42" s="164"/>
    </row>
    <row r="43" spans="1:9" ht="12.75" customHeight="1">
      <c r="A43" s="106"/>
      <c r="B43" s="164"/>
      <c r="C43" s="164"/>
      <c r="D43" s="164"/>
      <c r="E43" s="164"/>
      <c r="F43" s="164"/>
      <c r="G43" s="164"/>
      <c r="H43" s="164"/>
      <c r="I43" s="164"/>
    </row>
    <row r="44" spans="1:9" ht="12.75" customHeight="1">
      <c r="A44" s="106"/>
      <c r="B44" s="164"/>
      <c r="C44" s="164"/>
      <c r="D44" s="164"/>
      <c r="E44" s="164"/>
      <c r="F44" s="164"/>
      <c r="G44" s="164"/>
      <c r="H44" s="164"/>
      <c r="I44" s="164"/>
    </row>
    <row r="45" spans="1:9" ht="12.75" customHeight="1">
      <c r="A45" s="106"/>
      <c r="B45" s="164"/>
      <c r="C45" s="164"/>
      <c r="D45" s="164"/>
      <c r="E45" s="164"/>
      <c r="F45" s="164"/>
      <c r="G45" s="164"/>
      <c r="H45" s="164"/>
      <c r="I45" s="164"/>
    </row>
    <row r="46" spans="1:9" ht="12.75">
      <c r="A46" s="106"/>
      <c r="B46" s="111"/>
      <c r="C46" s="111"/>
      <c r="D46" s="111"/>
      <c r="E46" s="112"/>
      <c r="F46" s="111"/>
      <c r="G46" s="111"/>
      <c r="H46" s="111"/>
      <c r="I46" s="111"/>
    </row>
    <row r="47" spans="1:9" ht="12.75">
      <c r="A47" s="129" t="s">
        <v>105</v>
      </c>
      <c r="B47" s="92" t="s">
        <v>3</v>
      </c>
      <c r="C47" s="93"/>
      <c r="D47" s="93"/>
      <c r="E47" s="106"/>
      <c r="F47" s="93"/>
      <c r="G47" s="93"/>
      <c r="H47" s="93"/>
      <c r="I47" s="93"/>
    </row>
    <row r="48" spans="1:9" ht="12.75">
      <c r="A48" s="106"/>
      <c r="B48" s="120" t="s">
        <v>251</v>
      </c>
      <c r="C48" s="128"/>
      <c r="D48" s="128"/>
      <c r="E48" s="128"/>
      <c r="F48" s="128"/>
      <c r="G48" s="128"/>
      <c r="H48" s="128"/>
      <c r="I48" s="128"/>
    </row>
    <row r="49" spans="1:9" ht="12.75">
      <c r="A49" s="106"/>
      <c r="B49" s="128"/>
      <c r="C49" s="128"/>
      <c r="D49" s="128"/>
      <c r="E49" s="128"/>
      <c r="F49" s="128"/>
      <c r="G49" s="128"/>
      <c r="H49" s="128"/>
      <c r="I49" s="128"/>
    </row>
    <row r="50" spans="1:9" ht="12.75">
      <c r="A50" s="129" t="s">
        <v>106</v>
      </c>
      <c r="B50" s="92" t="s">
        <v>4</v>
      </c>
      <c r="C50" s="93"/>
      <c r="D50" s="93"/>
      <c r="E50" s="106"/>
      <c r="F50" s="93"/>
      <c r="G50" s="93"/>
      <c r="H50" s="93"/>
      <c r="I50" s="93"/>
    </row>
    <row r="51" spans="1:9" ht="12.75">
      <c r="A51" s="106"/>
      <c r="B51" s="184" t="s">
        <v>252</v>
      </c>
      <c r="C51" s="184"/>
      <c r="D51" s="184"/>
      <c r="E51" s="184"/>
      <c r="F51" s="184"/>
      <c r="G51" s="184"/>
      <c r="H51" s="184"/>
      <c r="I51" s="184"/>
    </row>
    <row r="52" spans="1:9" ht="12.75">
      <c r="A52" s="106"/>
      <c r="B52" s="114"/>
      <c r="C52" s="114"/>
      <c r="D52" s="114"/>
      <c r="E52" s="114"/>
      <c r="F52" s="114"/>
      <c r="G52" s="114"/>
      <c r="H52" s="114"/>
      <c r="I52" s="114"/>
    </row>
    <row r="53" spans="1:9" ht="12.75">
      <c r="A53" s="129" t="s">
        <v>107</v>
      </c>
      <c r="B53" s="92" t="s">
        <v>5</v>
      </c>
      <c r="C53" s="114"/>
      <c r="D53" s="114"/>
      <c r="E53" s="114"/>
      <c r="F53" s="114"/>
      <c r="G53" s="114"/>
      <c r="H53" s="114"/>
      <c r="I53" s="114"/>
    </row>
    <row r="54" spans="1:9" ht="12.75">
      <c r="A54" s="106"/>
      <c r="B54" s="191" t="s">
        <v>9</v>
      </c>
      <c r="C54" s="191"/>
      <c r="D54" s="191"/>
      <c r="E54" s="191"/>
      <c r="F54" s="191"/>
      <c r="G54" s="191"/>
      <c r="H54" s="191"/>
      <c r="I54" s="191"/>
    </row>
    <row r="55" spans="1:9" ht="12.75">
      <c r="A55" s="106"/>
      <c r="B55" s="164"/>
      <c r="C55" s="164"/>
      <c r="D55" s="164"/>
      <c r="E55" s="164"/>
      <c r="F55" s="164"/>
      <c r="G55" s="164"/>
      <c r="H55" s="164"/>
      <c r="I55" s="164"/>
    </row>
    <row r="56" spans="1:9" ht="12.75">
      <c r="A56" s="129"/>
      <c r="B56" s="115"/>
      <c r="C56" s="115"/>
      <c r="D56" s="115"/>
      <c r="E56" s="91"/>
      <c r="F56" s="115"/>
      <c r="G56" s="115"/>
      <c r="H56" s="115"/>
      <c r="I56" s="115"/>
    </row>
    <row r="57" spans="1:9" ht="12.75">
      <c r="A57" s="129" t="s">
        <v>111</v>
      </c>
      <c r="B57" s="92" t="s">
        <v>108</v>
      </c>
      <c r="C57" s="93"/>
      <c r="D57" s="93"/>
      <c r="E57" s="106"/>
      <c r="F57" s="93"/>
      <c r="G57" s="93"/>
      <c r="H57" s="93"/>
      <c r="I57" s="93"/>
    </row>
    <row r="58" spans="1:9" ht="12.75">
      <c r="A58" s="129"/>
      <c r="B58" s="93"/>
      <c r="C58" s="93"/>
      <c r="D58" s="93"/>
      <c r="E58" s="106"/>
      <c r="F58" s="93"/>
      <c r="G58" s="93"/>
      <c r="H58" s="130" t="str">
        <f>'Balance Sheet'!C12</f>
        <v>As at</v>
      </c>
      <c r="I58" s="93"/>
    </row>
    <row r="59" spans="1:9" ht="12.75">
      <c r="A59" s="129"/>
      <c r="B59" s="92"/>
      <c r="C59" s="93"/>
      <c r="D59" s="93"/>
      <c r="E59" s="106"/>
      <c r="F59" s="93"/>
      <c r="G59" s="93"/>
      <c r="H59" s="130">
        <f>'Balance Sheet'!C13</f>
        <v>38807</v>
      </c>
      <c r="I59" s="93"/>
    </row>
    <row r="60" spans="1:9" ht="12.75" customHeight="1">
      <c r="A60" s="106"/>
      <c r="B60" s="93"/>
      <c r="C60" s="93"/>
      <c r="D60" s="93"/>
      <c r="E60" s="106"/>
      <c r="F60" s="93"/>
      <c r="H60" s="129" t="s">
        <v>41</v>
      </c>
      <c r="I60" s="93"/>
    </row>
    <row r="61" spans="1:9" ht="12.75" customHeight="1">
      <c r="A61" s="106"/>
      <c r="B61" s="106" t="s">
        <v>109</v>
      </c>
      <c r="C61" s="131" t="s">
        <v>135</v>
      </c>
      <c r="D61" s="93"/>
      <c r="E61" s="106"/>
      <c r="F61" s="93"/>
      <c r="H61" s="93"/>
      <c r="I61" s="93"/>
    </row>
    <row r="62" spans="1:9" ht="12.75" customHeight="1">
      <c r="A62" s="106"/>
      <c r="B62" s="106"/>
      <c r="C62" s="93" t="s">
        <v>6</v>
      </c>
      <c r="D62" s="93"/>
      <c r="E62" s="106"/>
      <c r="F62" s="93"/>
      <c r="H62" s="132">
        <v>3594349</v>
      </c>
      <c r="I62" s="93"/>
    </row>
    <row r="63" spans="1:9" ht="12.75" customHeight="1">
      <c r="A63" s="106"/>
      <c r="B63" s="106"/>
      <c r="C63" s="93" t="s">
        <v>7</v>
      </c>
      <c r="D63" s="93"/>
      <c r="E63" s="106"/>
      <c r="F63" s="93"/>
      <c r="H63" s="70">
        <f>H64-H62</f>
        <v>141724</v>
      </c>
      <c r="I63" s="93"/>
    </row>
    <row r="64" spans="1:9" ht="12.75" customHeight="1" thickBot="1">
      <c r="A64" s="106"/>
      <c r="B64" s="106"/>
      <c r="C64" s="93"/>
      <c r="D64" s="93"/>
      <c r="E64" s="106"/>
      <c r="F64" s="93"/>
      <c r="H64" s="138">
        <f>'Balance Sheet'!C30</f>
        <v>3736073</v>
      </c>
      <c r="I64" s="93"/>
    </row>
    <row r="65" spans="1:9" ht="12.75" customHeight="1">
      <c r="A65" s="106"/>
      <c r="B65" s="106" t="s">
        <v>110</v>
      </c>
      <c r="C65" s="131" t="s">
        <v>203</v>
      </c>
      <c r="D65" s="93"/>
      <c r="E65" s="106"/>
      <c r="F65" s="93"/>
      <c r="H65" s="70"/>
      <c r="I65" s="93"/>
    </row>
    <row r="66" spans="1:9" ht="12.75" customHeight="1">
      <c r="A66" s="106"/>
      <c r="B66" s="93"/>
      <c r="C66" s="93" t="s">
        <v>6</v>
      </c>
      <c r="D66" s="93"/>
      <c r="E66" s="106"/>
      <c r="F66" s="93"/>
      <c r="H66" s="70">
        <v>3794116</v>
      </c>
      <c r="I66" s="93"/>
    </row>
    <row r="67" spans="1:9" ht="12.75" customHeight="1">
      <c r="A67" s="106"/>
      <c r="B67" s="93"/>
      <c r="C67" s="93" t="s">
        <v>7</v>
      </c>
      <c r="D67" s="93"/>
      <c r="E67" s="106"/>
      <c r="F67" s="93"/>
      <c r="H67" s="70">
        <f>H68-H66</f>
        <v>280017</v>
      </c>
      <c r="I67" s="93"/>
    </row>
    <row r="68" spans="1:9" ht="12.75" customHeight="1" thickBot="1">
      <c r="A68" s="106"/>
      <c r="B68" s="93"/>
      <c r="C68" s="93"/>
      <c r="D68" s="93"/>
      <c r="E68" s="106"/>
      <c r="F68" s="93"/>
      <c r="H68" s="138">
        <f>'Balance Sheet'!C44</f>
        <v>4074133</v>
      </c>
      <c r="I68" s="93"/>
    </row>
    <row r="69" spans="1:9" ht="12.75" customHeight="1">
      <c r="A69" s="106"/>
      <c r="B69" s="93"/>
      <c r="C69" s="93" t="s">
        <v>253</v>
      </c>
      <c r="D69" s="93"/>
      <c r="E69" s="106"/>
      <c r="F69" s="93"/>
      <c r="G69" s="116"/>
      <c r="H69" s="93"/>
      <c r="I69" s="93"/>
    </row>
    <row r="70" spans="1:9" ht="12.75" customHeight="1">
      <c r="A70" s="106"/>
      <c r="B70" s="93"/>
      <c r="C70" s="93"/>
      <c r="D70" s="93"/>
      <c r="E70" s="106"/>
      <c r="F70" s="129" t="s">
        <v>254</v>
      </c>
      <c r="G70" s="143"/>
      <c r="H70" s="129" t="s">
        <v>41</v>
      </c>
      <c r="I70" s="93"/>
    </row>
    <row r="71" spans="1:9" ht="12.75" customHeight="1">
      <c r="A71" s="106"/>
      <c r="B71" s="93"/>
      <c r="C71" s="93"/>
      <c r="D71" s="93"/>
      <c r="E71" s="106"/>
      <c r="F71" s="92"/>
      <c r="G71" s="143"/>
      <c r="H71" s="144" t="s">
        <v>256</v>
      </c>
      <c r="I71" s="93"/>
    </row>
    <row r="72" spans="1:9" ht="12.75" customHeight="1">
      <c r="A72" s="106"/>
      <c r="B72" s="93"/>
      <c r="C72" s="93"/>
      <c r="D72" s="93"/>
      <c r="E72" s="106"/>
      <c r="F72" s="93"/>
      <c r="G72" s="116"/>
      <c r="H72" s="142"/>
      <c r="I72" s="93"/>
    </row>
    <row r="73" spans="1:9" ht="12.75" customHeight="1" thickBot="1">
      <c r="A73" s="106"/>
      <c r="B73" s="93"/>
      <c r="C73" s="93" t="s">
        <v>255</v>
      </c>
      <c r="D73" s="93"/>
      <c r="E73" s="106"/>
      <c r="F73" s="140">
        <v>5509434</v>
      </c>
      <c r="G73" s="70"/>
      <c r="H73" s="140">
        <v>522845</v>
      </c>
      <c r="I73" s="93"/>
    </row>
    <row r="74" spans="1:9" ht="12.75" customHeight="1">
      <c r="A74" s="106"/>
      <c r="B74" s="93"/>
      <c r="D74" s="93"/>
      <c r="E74" s="106"/>
      <c r="F74" s="93"/>
      <c r="G74" s="93"/>
      <c r="H74" s="93"/>
      <c r="I74" s="93"/>
    </row>
    <row r="75" spans="1:9" ht="12.75" customHeight="1">
      <c r="A75" s="129" t="s">
        <v>113</v>
      </c>
      <c r="B75" s="92" t="s">
        <v>112</v>
      </c>
      <c r="C75" s="93"/>
      <c r="D75" s="93"/>
      <c r="E75" s="106"/>
      <c r="F75" s="93"/>
      <c r="G75" s="93"/>
      <c r="H75" s="93"/>
      <c r="I75" s="93"/>
    </row>
    <row r="76" spans="1:9" ht="12.75" customHeight="1">
      <c r="A76" s="106"/>
      <c r="B76" s="191" t="s">
        <v>275</v>
      </c>
      <c r="C76" s="191"/>
      <c r="D76" s="191"/>
      <c r="E76" s="191"/>
      <c r="F76" s="191"/>
      <c r="G76" s="191"/>
      <c r="H76" s="191"/>
      <c r="I76" s="191"/>
    </row>
    <row r="77" spans="1:9" ht="12.75" customHeight="1">
      <c r="A77" s="106"/>
      <c r="B77" s="164"/>
      <c r="C77" s="164"/>
      <c r="D77" s="164"/>
      <c r="E77" s="164"/>
      <c r="F77" s="164"/>
      <c r="G77" s="164"/>
      <c r="H77" s="164"/>
      <c r="I77" s="164"/>
    </row>
    <row r="78" spans="1:9" ht="12.75" customHeight="1">
      <c r="A78" s="106"/>
      <c r="B78" s="93"/>
      <c r="C78" s="93"/>
      <c r="D78" s="93"/>
      <c r="E78" s="106"/>
      <c r="F78" s="93"/>
      <c r="G78" s="93"/>
      <c r="H78" s="93"/>
      <c r="I78" s="93"/>
    </row>
    <row r="79" spans="1:9" ht="12.75" customHeight="1">
      <c r="A79" s="129" t="s">
        <v>115</v>
      </c>
      <c r="B79" s="92" t="s">
        <v>114</v>
      </c>
      <c r="C79" s="93"/>
      <c r="D79" s="93"/>
      <c r="E79" s="106"/>
      <c r="F79" s="93"/>
      <c r="G79" s="93"/>
      <c r="H79" s="93"/>
      <c r="I79" s="93"/>
    </row>
    <row r="80" spans="1:9" ht="12.75" customHeight="1">
      <c r="A80" s="106"/>
      <c r="B80" s="191" t="s">
        <v>8</v>
      </c>
      <c r="C80" s="191"/>
      <c r="D80" s="191"/>
      <c r="E80" s="191"/>
      <c r="F80" s="191"/>
      <c r="G80" s="191"/>
      <c r="H80" s="191"/>
      <c r="I80" s="191"/>
    </row>
    <row r="81" spans="1:9" ht="12.75" customHeight="1">
      <c r="A81" s="106"/>
      <c r="B81" s="164"/>
      <c r="C81" s="164"/>
      <c r="D81" s="164"/>
      <c r="E81" s="164"/>
      <c r="F81" s="164"/>
      <c r="G81" s="164"/>
      <c r="H81" s="164"/>
      <c r="I81" s="164"/>
    </row>
    <row r="82" spans="1:9" ht="12.75" customHeight="1">
      <c r="A82" s="106"/>
      <c r="B82" s="93"/>
      <c r="C82" s="93"/>
      <c r="D82" s="93"/>
      <c r="E82" s="106"/>
      <c r="F82" s="93"/>
      <c r="G82" s="93"/>
      <c r="H82" s="93"/>
      <c r="I82" s="93"/>
    </row>
    <row r="83" spans="1:9" ht="12.75" customHeight="1">
      <c r="A83" s="129" t="s">
        <v>117</v>
      </c>
      <c r="B83" s="92" t="s">
        <v>116</v>
      </c>
      <c r="C83" s="93"/>
      <c r="D83" s="93"/>
      <c r="E83" s="106"/>
      <c r="F83" s="93"/>
      <c r="G83" s="93"/>
      <c r="H83" s="93"/>
      <c r="I83" s="93"/>
    </row>
    <row r="84" spans="1:9" ht="12.75" customHeight="1">
      <c r="A84" s="106"/>
      <c r="B84" s="163" t="s">
        <v>274</v>
      </c>
      <c r="C84" s="164"/>
      <c r="D84" s="164"/>
      <c r="E84" s="164"/>
      <c r="F84" s="164"/>
      <c r="G84" s="164"/>
      <c r="H84" s="164"/>
      <c r="I84" s="164"/>
    </row>
    <row r="85" spans="1:9" ht="12.75" customHeight="1">
      <c r="A85" s="106"/>
      <c r="B85" s="164"/>
      <c r="C85" s="164"/>
      <c r="D85" s="164"/>
      <c r="E85" s="164"/>
      <c r="F85" s="164"/>
      <c r="G85" s="164"/>
      <c r="H85" s="164"/>
      <c r="I85" s="164"/>
    </row>
    <row r="86" spans="1:9" ht="12.75" customHeight="1">
      <c r="A86" s="106"/>
      <c r="B86" s="150"/>
      <c r="C86" s="150"/>
      <c r="D86" s="150"/>
      <c r="E86" s="150"/>
      <c r="F86" s="150"/>
      <c r="G86" s="150"/>
      <c r="H86" s="150"/>
      <c r="I86" s="150"/>
    </row>
    <row r="87" spans="1:9" ht="12.75" customHeight="1">
      <c r="A87" s="106"/>
      <c r="B87" s="120" t="s">
        <v>271</v>
      </c>
      <c r="C87" s="146"/>
      <c r="D87" s="146"/>
      <c r="E87" s="146"/>
      <c r="F87" s="146"/>
      <c r="G87" s="146"/>
      <c r="H87" s="146"/>
      <c r="I87" s="146"/>
    </row>
    <row r="88" spans="1:9" ht="12.75" customHeight="1">
      <c r="A88" s="106"/>
      <c r="B88" s="146"/>
      <c r="C88" s="146"/>
      <c r="D88" s="146"/>
      <c r="E88" s="146"/>
      <c r="F88" s="146"/>
      <c r="G88" s="146"/>
      <c r="H88" s="146"/>
      <c r="I88" s="146"/>
    </row>
    <row r="89" spans="1:9" ht="12.75" customHeight="1">
      <c r="A89" s="129" t="s">
        <v>119</v>
      </c>
      <c r="B89" s="92" t="s">
        <v>118</v>
      </c>
      <c r="C89" s="93"/>
      <c r="D89" s="93"/>
      <c r="E89" s="106"/>
      <c r="F89" s="93"/>
      <c r="G89" s="93"/>
      <c r="H89" s="93"/>
      <c r="I89" s="93"/>
    </row>
    <row r="90" spans="1:9" ht="12.75" customHeight="1">
      <c r="A90" s="129"/>
      <c r="B90" s="92"/>
      <c r="C90" s="93"/>
      <c r="D90" s="93"/>
      <c r="E90" s="106"/>
      <c r="F90" s="93"/>
      <c r="G90" s="93"/>
      <c r="H90" s="93"/>
      <c r="I90" s="93"/>
    </row>
    <row r="91" spans="1:9" ht="12.75" customHeight="1">
      <c r="A91" s="129"/>
      <c r="B91" s="106"/>
      <c r="C91" s="93"/>
      <c r="D91" s="93"/>
      <c r="E91" s="172" t="s">
        <v>132</v>
      </c>
      <c r="F91" s="172"/>
      <c r="G91" s="14"/>
      <c r="H91" s="172" t="s">
        <v>130</v>
      </c>
      <c r="I91" s="172"/>
    </row>
    <row r="92" spans="1:9" ht="12.75" customHeight="1">
      <c r="A92" s="129"/>
      <c r="B92" s="93"/>
      <c r="C92" s="117"/>
      <c r="D92" s="117"/>
      <c r="E92" s="6" t="s">
        <v>213</v>
      </c>
      <c r="F92" s="6" t="s">
        <v>216</v>
      </c>
      <c r="G92" s="16"/>
      <c r="H92" s="6" t="s">
        <v>213</v>
      </c>
      <c r="I92" s="6" t="s">
        <v>216</v>
      </c>
    </row>
    <row r="93" spans="1:9" ht="12.75" customHeight="1">
      <c r="A93" s="129"/>
      <c r="B93" s="93"/>
      <c r="C93" s="113"/>
      <c r="D93" s="113"/>
      <c r="E93" s="6" t="s">
        <v>214</v>
      </c>
      <c r="F93" s="6" t="s">
        <v>217</v>
      </c>
      <c r="G93" s="16"/>
      <c r="H93" s="6" t="s">
        <v>214</v>
      </c>
      <c r="I93" s="6" t="s">
        <v>217</v>
      </c>
    </row>
    <row r="94" spans="1:9" ht="12.75" customHeight="1">
      <c r="A94" s="129"/>
      <c r="B94" s="106"/>
      <c r="C94" s="93"/>
      <c r="D94" s="93"/>
      <c r="E94" s="6" t="s">
        <v>215</v>
      </c>
      <c r="F94" s="6" t="s">
        <v>215</v>
      </c>
      <c r="G94" s="16"/>
      <c r="H94" s="6" t="s">
        <v>218</v>
      </c>
      <c r="I94" s="6" t="s">
        <v>219</v>
      </c>
    </row>
    <row r="95" spans="1:9" ht="12.75" customHeight="1">
      <c r="A95" s="129"/>
      <c r="B95" s="93"/>
      <c r="C95" s="117"/>
      <c r="D95" s="117"/>
      <c r="E95" s="17">
        <f>E36</f>
        <v>38807</v>
      </c>
      <c r="F95" s="17">
        <f>F36</f>
        <v>38442</v>
      </c>
      <c r="G95" s="19"/>
      <c r="H95" s="17">
        <f>H36</f>
        <v>38807</v>
      </c>
      <c r="I95" s="17">
        <f>I36</f>
        <v>38442</v>
      </c>
    </row>
    <row r="96" spans="1:9" ht="12.75" customHeight="1">
      <c r="A96" s="129"/>
      <c r="B96" s="93"/>
      <c r="C96" s="113"/>
      <c r="D96" s="113"/>
      <c r="E96" s="118"/>
      <c r="F96" s="118"/>
      <c r="H96" s="113"/>
      <c r="I96" s="113"/>
    </row>
    <row r="97" spans="1:9" ht="12.75" customHeight="1">
      <c r="A97" s="129"/>
      <c r="B97" s="93" t="s">
        <v>45</v>
      </c>
      <c r="C97" s="117"/>
      <c r="D97" s="113"/>
      <c r="E97" s="133">
        <f>'Consolidated IS'!D33</f>
        <v>1746057</v>
      </c>
      <c r="F97" s="133">
        <f>'Consolidated IS'!E33</f>
        <v>1276177</v>
      </c>
      <c r="G97" s="121"/>
      <c r="H97" s="133">
        <f>'Consolidated IS'!G33</f>
        <v>1746057</v>
      </c>
      <c r="I97" s="133">
        <f>'Consolidated IS'!H33</f>
        <v>1276177</v>
      </c>
    </row>
    <row r="98" spans="1:9" ht="12.75" customHeight="1">
      <c r="A98" s="129"/>
      <c r="B98" s="93"/>
      <c r="C98" s="113"/>
      <c r="D98" s="113"/>
      <c r="E98" s="118"/>
      <c r="F98" s="118"/>
      <c r="H98" s="113"/>
      <c r="I98" s="113"/>
    </row>
    <row r="99" spans="1:9" ht="12.75" customHeight="1">
      <c r="A99" s="129"/>
      <c r="B99" s="120" t="s">
        <v>10</v>
      </c>
      <c r="C99" s="93"/>
      <c r="D99" s="93"/>
      <c r="E99" s="119">
        <f>'Balance Sheet'!C38*10</f>
        <v>115000000</v>
      </c>
      <c r="F99" s="119">
        <v>110537911</v>
      </c>
      <c r="H99" s="119">
        <f>'Balance Sheet'!C38*10</f>
        <v>115000000</v>
      </c>
      <c r="I99" s="121">
        <v>110537911</v>
      </c>
    </row>
    <row r="100" spans="1:9" ht="12.75" customHeight="1">
      <c r="A100" s="129"/>
      <c r="B100" s="93"/>
      <c r="C100" s="93"/>
      <c r="D100" s="93"/>
      <c r="E100" s="119"/>
      <c r="F100" s="106"/>
      <c r="H100" s="119"/>
      <c r="I100" s="93"/>
    </row>
    <row r="101" spans="1:9" ht="12.75" customHeight="1">
      <c r="A101" s="129"/>
      <c r="B101" s="30" t="s">
        <v>195</v>
      </c>
      <c r="C101" s="30"/>
      <c r="D101" s="30"/>
      <c r="E101" s="30"/>
      <c r="F101" s="106"/>
      <c r="H101" s="93"/>
      <c r="I101" s="93"/>
    </row>
    <row r="102" spans="1:9" ht="12.75">
      <c r="A102" s="129"/>
      <c r="C102" s="48" t="s">
        <v>152</v>
      </c>
      <c r="D102" s="33"/>
      <c r="E102" s="33">
        <f>ROUND(E97/E99*100,2)</f>
        <v>1.52</v>
      </c>
      <c r="F102" s="33">
        <f>ROUND(F97/F99*100,2)</f>
        <v>1.15</v>
      </c>
      <c r="H102" s="33">
        <f>ROUND(H97/H99*100,2)</f>
        <v>1.52</v>
      </c>
      <c r="I102" s="33">
        <f>ROUND(I97/I99*100,2)</f>
        <v>1.15</v>
      </c>
    </row>
    <row r="103" spans="1:9" ht="13.5" thickBot="1">
      <c r="A103" s="129"/>
      <c r="C103" s="48" t="s">
        <v>194</v>
      </c>
      <c r="D103" s="85"/>
      <c r="E103" s="141" t="s">
        <v>43</v>
      </c>
      <c r="F103" s="141" t="s">
        <v>43</v>
      </c>
      <c r="H103" s="141" t="s">
        <v>43</v>
      </c>
      <c r="I103" s="141" t="s">
        <v>43</v>
      </c>
    </row>
    <row r="104" spans="1:9" ht="12.75">
      <c r="A104" s="129"/>
      <c r="B104" s="123"/>
      <c r="C104" s="93"/>
      <c r="D104" s="93"/>
      <c r="E104" s="125"/>
      <c r="F104" s="124"/>
      <c r="H104" s="122"/>
      <c r="I104" s="126"/>
    </row>
    <row r="105" spans="1:9" ht="12.75">
      <c r="A105" s="129" t="s">
        <v>12</v>
      </c>
      <c r="B105" s="92" t="s">
        <v>13</v>
      </c>
      <c r="C105" s="93"/>
      <c r="D105" s="93"/>
      <c r="E105" s="127"/>
      <c r="F105" s="93"/>
      <c r="G105" s="93"/>
      <c r="H105" s="93"/>
      <c r="I105" s="93"/>
    </row>
    <row r="106" ht="12.75">
      <c r="B106" s="3" t="s">
        <v>14</v>
      </c>
    </row>
  </sheetData>
  <mergeCells count="22">
    <mergeCell ref="E91:F91"/>
    <mergeCell ref="H91:I91"/>
    <mergeCell ref="B41:I45"/>
    <mergeCell ref="B54:I55"/>
    <mergeCell ref="B80:I81"/>
    <mergeCell ref="B76:I77"/>
    <mergeCell ref="B84:I85"/>
    <mergeCell ref="A1:I1"/>
    <mergeCell ref="A3:I3"/>
    <mergeCell ref="A4:I4"/>
    <mergeCell ref="A5:I5"/>
    <mergeCell ref="A2:I2"/>
    <mergeCell ref="B18:I21"/>
    <mergeCell ref="B51:I51"/>
    <mergeCell ref="A6:I6"/>
    <mergeCell ref="B7:I8"/>
    <mergeCell ref="B28:I29"/>
    <mergeCell ref="E32:F32"/>
    <mergeCell ref="H32:I32"/>
    <mergeCell ref="B24:I25"/>
    <mergeCell ref="B11:I15"/>
    <mergeCell ref="B22:I22"/>
  </mergeCells>
  <printOptions horizontalCentered="1"/>
  <pageMargins left="0.75" right="0.5" top="1" bottom="0.5" header="0.25" footer="0.17"/>
  <pageSetup horizontalDpi="300" verticalDpi="300" orientation="portrait" paperSize="9" scale="70" r:id="rId1"/>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user</cp:lastModifiedBy>
  <cp:lastPrinted>2006-05-22T09:37:45Z</cp:lastPrinted>
  <dcterms:created xsi:type="dcterms:W3CDTF">2005-02-17T14:42:07Z</dcterms:created>
  <dcterms:modified xsi:type="dcterms:W3CDTF">2006-05-22T09:38:20Z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1246061447</vt:i4>
  </property>
  <property fmtid="{D5CDD505-2E9C-101B-9397-08002B2CF9AE}" pid="3" name="_EmailSubject">
    <vt:lpwstr>MQ Technology Berhad - Short/Long term borrowings</vt:lpwstr>
  </property>
  <property fmtid="{D5CDD505-2E9C-101B-9397-08002B2CF9AE}" pid="4" name="_AuthorEmail">
    <vt:lpwstr>eddyc@pc.jaring.my</vt:lpwstr>
  </property>
  <property fmtid="{D5CDD505-2E9C-101B-9397-08002B2CF9AE}" pid="5" name="_AuthorEmailDisplayName">
    <vt:lpwstr>Eddy Chan Wai Hun</vt:lpwstr>
  </property>
  <property fmtid="{D5CDD505-2E9C-101B-9397-08002B2CF9AE}" pid="6" name="_ReviewingToolsShownOnce">
    <vt:lpwstr/>
  </property>
</Properties>
</file>