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4505" yWindow="-15" windowWidth="14310" windowHeight="12855"/>
  </bookViews>
  <sheets>
    <sheet name="SCI (2)" sheetId="7" r:id="rId1"/>
    <sheet name="SCI" sheetId="5" state="hidden" r:id="rId2"/>
    <sheet name="SFP" sheetId="1" r:id="rId3"/>
    <sheet name="EQUITY" sheetId="6" r:id="rId4"/>
    <sheet name="SCF" sheetId="4" r:id="rId5"/>
    <sheet name="Sheet1" sheetId="8" state="hidden" r:id="rId6"/>
  </sheets>
  <definedNames>
    <definedName name="_xlnm.Print_Area" localSheetId="3">EQUITY!$A$1:$F$39</definedName>
    <definedName name="_xlnm.Print_Area" localSheetId="4">SCF!$A$1:$F$67</definedName>
    <definedName name="_xlnm.Print_Area" localSheetId="1">SCI!$A$1:$M$42</definedName>
    <definedName name="_xlnm.Print_Area" localSheetId="2">SFP!$A$1:$H$55</definedName>
  </definedNames>
  <calcPr calcId="144525"/>
</workbook>
</file>

<file path=xl/calcChain.xml><?xml version="1.0" encoding="utf-8"?>
<calcChain xmlns="http://schemas.openxmlformats.org/spreadsheetml/2006/main">
  <c r="E20" i="6" l="1"/>
  <c r="D20" i="6"/>
  <c r="C20" i="6"/>
  <c r="B20" i="6"/>
  <c r="F19" i="6"/>
  <c r="F20" i="6" s="1"/>
  <c r="B62" i="4" l="1"/>
  <c r="D41" i="1" l="1"/>
  <c r="B14" i="4" l="1"/>
  <c r="E17" i="6"/>
  <c r="I18" i="7"/>
  <c r="I23" i="7" s="1"/>
  <c r="I25" i="7" s="1"/>
  <c r="I28" i="7" s="1"/>
  <c r="F20" i="7" l="1"/>
  <c r="G37" i="8" l="1"/>
  <c r="G36" i="8"/>
  <c r="F35" i="8"/>
  <c r="F38" i="8" s="1"/>
  <c r="E35" i="8"/>
  <c r="E38" i="8" s="1"/>
  <c r="D35" i="8"/>
  <c r="D38" i="8" s="1"/>
  <c r="C35" i="8"/>
  <c r="C38" i="8" s="1"/>
  <c r="B35" i="8"/>
  <c r="B38" i="8" s="1"/>
  <c r="G34" i="8"/>
  <c r="G35" i="8" s="1"/>
  <c r="G38" i="8" s="1"/>
  <c r="G33" i="8"/>
  <c r="G32" i="8"/>
  <c r="G31" i="8"/>
  <c r="E19" i="8"/>
  <c r="D19" i="8"/>
  <c r="C19" i="8"/>
  <c r="B19" i="8"/>
  <c r="G18" i="8"/>
  <c r="F17" i="8"/>
  <c r="G17" i="8" s="1"/>
  <c r="F16" i="8"/>
  <c r="F19" i="8" s="1"/>
  <c r="G16" i="8" l="1"/>
  <c r="G19" i="8" s="1"/>
  <c r="J18" i="7"/>
  <c r="J23" i="7" s="1"/>
  <c r="J25" i="7" s="1"/>
  <c r="G18" i="7"/>
  <c r="G23" i="7" s="1"/>
  <c r="G25" i="7" s="1"/>
  <c r="G28" i="7" s="1"/>
  <c r="F18" i="7"/>
  <c r="F23" i="7" s="1"/>
  <c r="F25" i="7" s="1"/>
  <c r="J28" i="7" l="1"/>
  <c r="J34" i="7" s="1"/>
  <c r="J31" i="7"/>
  <c r="F31" i="7"/>
  <c r="F28" i="7"/>
  <c r="F34" i="7" s="1"/>
  <c r="I34" i="7"/>
  <c r="I31" i="7"/>
  <c r="G31" i="5"/>
  <c r="G23" i="5" l="1"/>
  <c r="G25" i="5" s="1"/>
  <c r="G28" i="5" s="1"/>
  <c r="G34" i="5" s="1"/>
  <c r="G18" i="5"/>
  <c r="I20" i="5" l="1"/>
  <c r="B37" i="4" l="1"/>
  <c r="B31" i="4"/>
  <c r="D47" i="4"/>
  <c r="F33" i="1"/>
  <c r="D30" i="1"/>
  <c r="B61" i="4"/>
  <c r="B63" i="4" l="1"/>
  <c r="F16" i="6"/>
  <c r="E34" i="6"/>
  <c r="D34" i="6"/>
  <c r="C34" i="6"/>
  <c r="B34" i="6"/>
  <c r="J18" i="5"/>
  <c r="F33" i="6"/>
  <c r="F32" i="6"/>
  <c r="I18" i="5"/>
  <c r="I23" i="5" s="1"/>
  <c r="B47" i="4"/>
  <c r="F44" i="1"/>
  <c r="F38" i="1"/>
  <c r="F51" i="1"/>
  <c r="F24" i="1"/>
  <c r="F17" i="1"/>
  <c r="D38" i="1"/>
  <c r="F18" i="5"/>
  <c r="D17" i="1"/>
  <c r="D25" i="4"/>
  <c r="D30" i="4" s="1"/>
  <c r="D34" i="4" s="1"/>
  <c r="D42" i="4"/>
  <c r="B42" i="4"/>
  <c r="D44" i="1"/>
  <c r="F26" i="1" l="1"/>
  <c r="J23" i="5"/>
  <c r="D46" i="1"/>
  <c r="F23" i="5"/>
  <c r="I25" i="5"/>
  <c r="B25" i="4"/>
  <c r="B30" i="4" s="1"/>
  <c r="B34" i="4" s="1"/>
  <c r="B49" i="4" s="1"/>
  <c r="B55" i="4" s="1"/>
  <c r="F46" i="1"/>
  <c r="F48" i="1" s="1"/>
  <c r="D49" i="4"/>
  <c r="D55" i="4" s="1"/>
  <c r="F34" i="6"/>
  <c r="I31" i="5"/>
  <c r="D24" i="1"/>
  <c r="J25" i="5" l="1"/>
  <c r="D26" i="1"/>
  <c r="F25" i="5"/>
  <c r="I28" i="5"/>
  <c r="D31" i="1"/>
  <c r="J31" i="5" l="1"/>
  <c r="J28" i="5"/>
  <c r="F28" i="5"/>
  <c r="F31" i="5"/>
  <c r="I34" i="5"/>
  <c r="F17" i="6"/>
  <c r="D33" i="1"/>
  <c r="J34" i="5" l="1"/>
  <c r="D51" i="1"/>
  <c r="F34" i="5"/>
  <c r="D48" i="1"/>
</calcChain>
</file>

<file path=xl/comments1.xml><?xml version="1.0" encoding="utf-8"?>
<comments xmlns="http://schemas.openxmlformats.org/spreadsheetml/2006/main">
  <authors>
    <author>LEONG SWEE YIN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Follow 4th QR reuslt.
</t>
        </r>
      </text>
    </comment>
    <comment ref="J13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Follow 4th QR result.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624.
</t>
        </r>
      </text>
    </comment>
    <comment ref="G20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(2,402).</t>
        </r>
      </text>
    </comment>
    <comment ref="J20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(8,516).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386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(1,700)
</t>
        </r>
      </text>
    </comment>
    <comment ref="G37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0.93</t>
        </r>
      </text>
    </comment>
    <comment ref="J37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2.31</t>
        </r>
      </text>
    </comment>
    <comment ref="G38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0.93</t>
        </r>
      </text>
    </comment>
    <comment ref="J38" authorId="0">
      <text>
        <r>
          <rPr>
            <b/>
            <sz val="9"/>
            <color indexed="81"/>
            <rFont val="Tahoma"/>
            <charset val="1"/>
          </rPr>
          <t>LEONG SWEE YIN:</t>
        </r>
        <r>
          <rPr>
            <sz val="9"/>
            <color indexed="81"/>
            <rFont val="Tahoma"/>
            <charset val="1"/>
          </rPr>
          <t xml:space="preserve">
Changed to 2.30</t>
        </r>
      </text>
    </comment>
  </commentList>
</comments>
</file>

<file path=xl/comments2.xml><?xml version="1.0" encoding="utf-8"?>
<comments xmlns="http://schemas.openxmlformats.org/spreadsheetml/2006/main">
  <authors>
    <author>LEONG SWEE YIN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Amended to 8,110</t>
        </r>
      </text>
    </comment>
  </commentList>
</comments>
</file>

<file path=xl/sharedStrings.xml><?xml version="1.0" encoding="utf-8"?>
<sst xmlns="http://schemas.openxmlformats.org/spreadsheetml/2006/main" count="306" uniqueCount="166">
  <si>
    <t>TOTAL EQUITY AND LIABILITIES</t>
  </si>
  <si>
    <t xml:space="preserve">Borrowings </t>
  </si>
  <si>
    <t>Current liabilities</t>
  </si>
  <si>
    <t>Deferred tax liabilities</t>
  </si>
  <si>
    <t>Borrowings</t>
  </si>
  <si>
    <t>Non-current liabilities</t>
  </si>
  <si>
    <t>Share capital</t>
  </si>
  <si>
    <t>EQUITY AND LIABILITIES</t>
  </si>
  <si>
    <t>TOTAL ASSETS</t>
  </si>
  <si>
    <t>Cash and bank balances</t>
  </si>
  <si>
    <t>Inventories</t>
  </si>
  <si>
    <t>Current assets</t>
  </si>
  <si>
    <t>Property, plant and equipment</t>
  </si>
  <si>
    <t>Non-current assets</t>
  </si>
  <si>
    <t xml:space="preserve">ASSETS </t>
  </si>
  <si>
    <t>RM'000</t>
  </si>
  <si>
    <t>(The figures have not been audited)</t>
  </si>
  <si>
    <t>(Incorporated in Malaysia)</t>
  </si>
  <si>
    <t xml:space="preserve">  Diluted</t>
  </si>
  <si>
    <t xml:space="preserve">  Basic</t>
  </si>
  <si>
    <t>Earnings per share (sen)</t>
  </si>
  <si>
    <t>FINANCE COSTS</t>
  </si>
  <si>
    <t>OTHER INCOME</t>
  </si>
  <si>
    <t>GROSS PROFIT</t>
  </si>
  <si>
    <t>COST OF SALES</t>
  </si>
  <si>
    <t xml:space="preserve">TO DATE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</si>
  <si>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</si>
  <si>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</si>
  <si>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</si>
  <si>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</si>
  <si>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</si>
  <si>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</si>
  <si>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</si>
  <si>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 xml:space="preserve">PROFITS </t>
  </si>
  <si>
    <t>CAPITAL</t>
  </si>
  <si>
    <t>TOTAL</t>
  </si>
  <si>
    <t>RETAINED</t>
  </si>
  <si>
    <t xml:space="preserve">SHARE </t>
  </si>
  <si>
    <t>CONDENSED CONSOLIDATED STATEMENT OF CHANGES IN EQUITY</t>
  </si>
  <si>
    <t>CASH FLOWS FROM FINANCING ACTIVITIES</t>
  </si>
  <si>
    <t>Interest received</t>
  </si>
  <si>
    <t>CASH FLOWS FROM INVESTING ACTIVITIES</t>
  </si>
  <si>
    <t>Tax paid</t>
  </si>
  <si>
    <t>Interest paid</t>
  </si>
  <si>
    <t>Operating profit before working capital changes</t>
  </si>
  <si>
    <t>Interest income</t>
  </si>
  <si>
    <t>Adjustments for:</t>
  </si>
  <si>
    <t>Profit before tax</t>
  </si>
  <si>
    <t>CASH FLOWS FROM OPERATING ACTIVITIES</t>
  </si>
  <si>
    <t>REVENUE</t>
  </si>
  <si>
    <t>RESERVE</t>
  </si>
  <si>
    <t>TOTAL EQUITY</t>
  </si>
  <si>
    <t>TOTAL LIABILITIES</t>
  </si>
  <si>
    <t xml:space="preserve">WARRANT </t>
  </si>
  <si>
    <t>EXCHANGE</t>
  </si>
  <si>
    <t xml:space="preserve">TRANSLATION </t>
  </si>
  <si>
    <t>Prepaid lease payments for land</t>
  </si>
  <si>
    <t xml:space="preserve">QUARTER </t>
  </si>
  <si>
    <t xml:space="preserve">PERIOD </t>
  </si>
  <si>
    <t xml:space="preserve">PERIOD  </t>
  </si>
  <si>
    <t>Amortisation of prepaid lease payments for land</t>
  </si>
  <si>
    <t>KARYON INDUSTRIES BERHAD (Company No: 612797-T)</t>
  </si>
  <si>
    <t xml:space="preserve">CONDENSED CONSOLIDATED STATEMENT OF COMPREHENSIVE INCOME </t>
  </si>
  <si>
    <t>ADMINISTRATIVE AND OPERATING EXPENSES</t>
  </si>
  <si>
    <t>CONDENSED CONSOLIDATED STATEMENT OF FINANCIAL POSITION</t>
  </si>
  <si>
    <t xml:space="preserve">(The unaudited Condensed Consolidated Statement of Financial Position should be read in conjunction with the audited financial statements for the </t>
  </si>
  <si>
    <t xml:space="preserve">(The unaudited Condensed Consolidated Statement of Comprehensive Income should be read in conjunction with the audited financial statements for the </t>
  </si>
  <si>
    <t>CONDENSED CONSOLIDATED STATEMENT OF CASH FLOWS</t>
  </si>
  <si>
    <t>Trade and other receivables</t>
  </si>
  <si>
    <t>Cash and cash equivalents</t>
  </si>
  <si>
    <t>Trade and other payables</t>
  </si>
  <si>
    <t>Reserves</t>
  </si>
  <si>
    <t>PROFIT BEFORE TAX</t>
  </si>
  <si>
    <t>Profit attributable to:</t>
  </si>
  <si>
    <t>Note:</t>
  </si>
  <si>
    <t>Owners of the parent</t>
  </si>
  <si>
    <t>Net assets per share attributable to owners of the parent (RM)</t>
  </si>
  <si>
    <t>Equity attributable to owners of the parent</t>
  </si>
  <si>
    <t>ATTRIBUTABLE TO OWNERS OF THE PARENT</t>
  </si>
  <si>
    <t xml:space="preserve">Foreign currency translation </t>
  </si>
  <si>
    <t>Total comprehensive income attributable to:</t>
  </si>
  <si>
    <t>Bad debts written off</t>
  </si>
  <si>
    <t>Depreciation on property, plant and equipment</t>
  </si>
  <si>
    <t>SHARE</t>
  </si>
  <si>
    <t>PREMIUM</t>
  </si>
  <si>
    <t>Issue of shares on conversion of warrants</t>
  </si>
  <si>
    <t xml:space="preserve">CASH AND CASH EQUIVALENTS AT BEGINNING OF THE </t>
  </si>
  <si>
    <t>CASH AND CASH EQUIVALENTS AT THE END OF THE</t>
  </si>
  <si>
    <t xml:space="preserve">Cash and cash equivalents included in the statement of cash flows comprise of the following: </t>
  </si>
  <si>
    <t>Bonus issue expenses</t>
  </si>
  <si>
    <t>Bonus issue</t>
  </si>
  <si>
    <t>Net changes in inventories</t>
  </si>
  <si>
    <t>Net changes in trade and other receivables</t>
  </si>
  <si>
    <t>Net changes in trade and other payables</t>
  </si>
  <si>
    <t>Tax refunded</t>
  </si>
  <si>
    <t>1) Cash and cash equivalents</t>
  </si>
  <si>
    <t xml:space="preserve">(The unaudited Condensed Consolidated Statement of Changes in Equity should be read in conjunction with the audited financial statements for the </t>
  </si>
  <si>
    <t xml:space="preserve">Purchase of property, plant and equipment </t>
  </si>
  <si>
    <t>Balance as at 01.01.2012</t>
  </si>
  <si>
    <t xml:space="preserve">(The unaudited Condensed Consolidated Statement of Cash Flows should be read in conjunction with the audited financial statements for the financial year </t>
  </si>
  <si>
    <t>Interest expenses</t>
  </si>
  <si>
    <t>TAX EXPENSE</t>
  </si>
  <si>
    <t>UNAUDITED</t>
  </si>
  <si>
    <t>AUDITED</t>
  </si>
  <si>
    <t>Balance as at 01.01.2013</t>
  </si>
  <si>
    <t>Proceeds from disposal of property, plant and equipment</t>
  </si>
  <si>
    <t>Cash and bank balances at end of the period</t>
  </si>
  <si>
    <t>Proceeds from disposal of an associate previously written off</t>
  </si>
  <si>
    <t>Gain on disposal of an associate previously written off</t>
  </si>
  <si>
    <t>OTHER COMPREHENSIVE INCOME/(LOSS)</t>
  </si>
  <si>
    <t xml:space="preserve">Dividend paid </t>
  </si>
  <si>
    <t>SHARE OF PROFIT IN A JOINTLY CONTROLLED ENTITY</t>
  </si>
  <si>
    <t>Repayments of term loans</t>
  </si>
  <si>
    <t>FOR THE 4TH QUARTER ENDED 31 DECEMBER 2013</t>
  </si>
  <si>
    <t>31/12/13</t>
  </si>
  <si>
    <t>31/12/12</t>
  </si>
  <si>
    <t>As at 31/12/13</t>
  </si>
  <si>
    <t>Balance as at 31.12.2013</t>
  </si>
  <si>
    <t>Balance as at 31.12.2012</t>
  </si>
  <si>
    <t>Quarter ended 31 December 2013</t>
  </si>
  <si>
    <t>Quarter ended 31 December 2012</t>
  </si>
  <si>
    <t>Total comprehensive income for the year</t>
  </si>
  <si>
    <t>NET PROFIT FOR THE YEAR</t>
  </si>
  <si>
    <t>TOTAL COMPREHENSIVE INCOME FOR THE YEAR</t>
  </si>
  <si>
    <t>financial year ended 31 December 2012 and the accompanying explanatory notes attached to this interim financial statements on page 5-17)</t>
  </si>
  <si>
    <t>Withdrawal of fixed deposits pledged with licensed bank</t>
  </si>
  <si>
    <t>CONDENSED CONSOLIDATED STATEMENT OF PROFIT OR LOSS AND OTHER COMPREHENSIVE INCOME</t>
  </si>
  <si>
    <t>PROFIT FOR THE FINANCIAL YEAR</t>
  </si>
  <si>
    <t xml:space="preserve">(The unaudited Condensed Consolidated Statement of Profit or Loss and Other Comprehensive Income should be read in conjunction with the audited financial statements for the </t>
  </si>
  <si>
    <t>Current tax assets</t>
  </si>
  <si>
    <t>Current tax liabilities</t>
  </si>
  <si>
    <t>EARNINGS</t>
  </si>
  <si>
    <t>Net changes in deposits</t>
  </si>
  <si>
    <t>Less: Deposits pledged with licensed banks</t>
  </si>
  <si>
    <t>FOR THE 1ST QUARTER ENDED 31 MARCH 2014</t>
  </si>
  <si>
    <t>31/03/13</t>
  </si>
  <si>
    <t>31/03/14</t>
  </si>
  <si>
    <t>AS AT 31 MARCH 2014</t>
  </si>
  <si>
    <t>As at 31/03/14</t>
  </si>
  <si>
    <t>Quarter ended 31 March 2014</t>
  </si>
  <si>
    <t>Quarter ended 31 March 2013</t>
  </si>
  <si>
    <t>Balance as at 01.01.2014</t>
  </si>
  <si>
    <t>Balance as at 31.03.2014</t>
  </si>
  <si>
    <t>31/03/2013</t>
  </si>
  <si>
    <t>Proceeds from issuance of shares - ESOS</t>
  </si>
  <si>
    <t>Balance as at 31.03.2013</t>
  </si>
  <si>
    <t>Loss on disposal of property, plant and equipment</t>
  </si>
  <si>
    <t>OTHER COMPREHENSIVE (LOSS)/INCOME</t>
  </si>
  <si>
    <t>SHARE OF (LOSS)/PROFIT OF A JOINT VENTURE</t>
  </si>
  <si>
    <t>Investment in a joint venture</t>
  </si>
  <si>
    <t xml:space="preserve">YEAR </t>
  </si>
  <si>
    <t>TO DATE</t>
  </si>
  <si>
    <t>CASH GENERATED FROM/(USED IN) OPERATIONS</t>
  </si>
  <si>
    <t>NET CASH (USED IN)/FROM INVESTING ACTIVITIES</t>
  </si>
  <si>
    <t>NET CASH USED IN FINANCING ACTIVITIES</t>
  </si>
  <si>
    <t>NET INCREASE/(DECREASE) IN CASH AND CASH EQUIVALENTS</t>
  </si>
  <si>
    <t>FINANCIAL PERIOD (Note 1)</t>
  </si>
  <si>
    <t>financial year ended 31 December 2013 and the accompanying explanatory notes attached to this interim financial statements on page 5-14)</t>
  </si>
  <si>
    <t>ended 31 December 2013 and the accompanying explanatory notes attached to this interim financial statements on page 5-14)</t>
  </si>
  <si>
    <t>TOTAL COMPREHENSIVE INCOME FOR THE PERIOD</t>
  </si>
  <si>
    <t>Total comprehensive income for the period</t>
  </si>
  <si>
    <t>Transaction with owners</t>
  </si>
  <si>
    <t xml:space="preserve"> - Exercise of ESOS</t>
  </si>
  <si>
    <t>Share of loss/(profit) of a joint venture</t>
  </si>
  <si>
    <t>FINANCIAL PERIOD</t>
  </si>
  <si>
    <t>NET CASH FROM/(USED IN)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</si>
</sst>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43" fontId="2" fillId="0" borderId="0" xfId="1" applyFont="1" applyFill="1"/>
    <xf numFmtId="164" fontId="2" fillId="0" borderId="0" xfId="0" applyNumberFormat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43" fontId="2" fillId="0" borderId="0" xfId="0" applyNumberFormat="1" applyFont="1" applyFill="1"/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/>
    <xf numFmtId="37" fontId="2" fillId="0" borderId="0" xfId="0" applyNumberFormat="1" applyFont="1" applyFill="1" applyBorder="1"/>
    <xf numFmtId="37" fontId="3" fillId="0" borderId="3" xfId="0" applyNumberFormat="1" applyFont="1" applyFill="1" applyBorder="1" applyAlignment="1">
      <alignment horizontal="center"/>
    </xf>
    <xf numFmtId="37" fontId="3" fillId="0" borderId="4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3" fontId="3" fillId="0" borderId="0" xfId="0" applyNumberFormat="1" applyFont="1" applyFill="1" applyBorder="1"/>
    <xf numFmtId="41" fontId="2" fillId="0" borderId="1" xfId="0" applyNumberFormat="1" applyFont="1" applyFill="1" applyBorder="1"/>
    <xf numFmtId="41" fontId="2" fillId="0" borderId="2" xfId="0" applyNumberFormat="1" applyFont="1" applyFill="1" applyBorder="1"/>
    <xf numFmtId="41" fontId="2" fillId="0" borderId="5" xfId="0" applyNumberFormat="1" applyFont="1" applyFill="1" applyBorder="1"/>
    <xf numFmtId="41" fontId="2" fillId="0" borderId="6" xfId="0" applyNumberFormat="1" applyFont="1" applyFill="1" applyBorder="1"/>
    <xf numFmtId="41" fontId="3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2" fillId="0" borderId="0" xfId="1" applyNumberFormat="1" applyFont="1" applyFill="1" applyAlignment="1">
      <alignment horizontal="center"/>
    </xf>
    <xf numFmtId="164" fontId="2" fillId="0" borderId="11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41" fontId="2" fillId="0" borderId="12" xfId="0" applyNumberFormat="1" applyFont="1" applyFill="1" applyBorder="1"/>
    <xf numFmtId="41" fontId="2" fillId="0" borderId="0" xfId="0" applyNumberFormat="1" applyFont="1" applyFill="1"/>
    <xf numFmtId="43" fontId="3" fillId="0" borderId="0" xfId="1" applyFont="1" applyFill="1"/>
    <xf numFmtId="43" fontId="2" fillId="0" borderId="0" xfId="1" applyFont="1" applyFill="1" applyAlignment="1"/>
    <xf numFmtId="43" fontId="2" fillId="0" borderId="0" xfId="1" applyFont="1" applyFill="1" applyAlignment="1">
      <alignment horizontal="left" indent="2"/>
    </xf>
    <xf numFmtId="43" fontId="2" fillId="0" borderId="0" xfId="1" applyFont="1" applyFill="1" applyBorder="1"/>
    <xf numFmtId="43" fontId="3" fillId="0" borderId="0" xfId="1" applyFont="1" applyFill="1" applyBorder="1"/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4" fontId="3" fillId="0" borderId="0" xfId="0" quotePrefix="1" applyNumberFormat="1" applyFont="1" applyFill="1" applyAlignment="1">
      <alignment horizontal="center"/>
    </xf>
    <xf numFmtId="43" fontId="5" fillId="0" borderId="0" xfId="1" applyFont="1" applyFill="1"/>
    <xf numFmtId="0" fontId="3" fillId="0" borderId="0" xfId="0" applyFont="1" applyFill="1" applyBorder="1" applyAlignment="1">
      <alignment horizontal="center"/>
    </xf>
    <xf numFmtId="14" fontId="3" fillId="0" borderId="0" xfId="0" quotePrefix="1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43" fontId="4" fillId="0" borderId="0" xfId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quotePrefix="1" applyNumberFormat="1" applyFont="1" applyFill="1" applyAlignment="1">
      <alignment horizontal="center"/>
    </xf>
    <xf numFmtId="164" fontId="2" fillId="0" borderId="6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3" fontId="3" fillId="0" borderId="0" xfId="1" applyFont="1" applyFill="1" applyAlignment="1">
      <alignment wrapText="1"/>
    </xf>
    <xf numFmtId="43" fontId="3" fillId="0" borderId="0" xfId="1" applyFont="1" applyFill="1" applyAlignment="1">
      <alignment horizontal="left" wrapText="1" readingOrder="1"/>
    </xf>
    <xf numFmtId="164" fontId="2" fillId="0" borderId="12" xfId="1" applyNumberFormat="1" applyFont="1" applyFill="1" applyBorder="1"/>
    <xf numFmtId="43" fontId="0" fillId="0" borderId="0" xfId="1" applyFont="1"/>
    <xf numFmtId="164" fontId="2" fillId="0" borderId="15" xfId="1" applyNumberFormat="1" applyFont="1" applyFill="1" applyBorder="1"/>
    <xf numFmtId="43" fontId="2" fillId="0" borderId="0" xfId="1" applyFont="1" applyFill="1" applyAlignment="1">
      <alignment horizontal="right"/>
    </xf>
    <xf numFmtId="43" fontId="6" fillId="0" borderId="16" xfId="1" applyFont="1" applyFill="1" applyBorder="1"/>
    <xf numFmtId="164" fontId="6" fillId="0" borderId="1" xfId="1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43" fontId="6" fillId="0" borderId="13" xfId="1" applyFont="1" applyFill="1" applyBorder="1"/>
    <xf numFmtId="164" fontId="6" fillId="0" borderId="5" xfId="1" applyNumberFormat="1" applyFont="1" applyFill="1" applyBorder="1" applyAlignment="1">
      <alignment horizontal="right"/>
    </xf>
    <xf numFmtId="164" fontId="6" fillId="0" borderId="14" xfId="1" applyNumberFormat="1" applyFont="1" applyFill="1" applyBorder="1" applyAlignment="1">
      <alignment horizontal="right"/>
    </xf>
    <xf numFmtId="43" fontId="6" fillId="0" borderId="0" xfId="1" applyFont="1" applyFill="1" applyBorder="1"/>
    <xf numFmtId="165" fontId="2" fillId="0" borderId="0" xfId="1" applyNumberFormat="1" applyFont="1" applyFill="1"/>
    <xf numFmtId="0" fontId="0" fillId="0" borderId="0" xfId="0" applyFill="1"/>
    <xf numFmtId="164" fontId="2" fillId="0" borderId="0" xfId="1" applyNumberFormat="1" applyFont="1" applyFill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3" fillId="0" borderId="7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43" fontId="2" fillId="0" borderId="7" xfId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right" shrinkToFi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3" fontId="2" fillId="0" borderId="0" xfId="1" quotePrefix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2"/>
  <sheetViews>
    <sheetView tabSelected="1" zoomScale="75" zoomScaleNormal="100" workbookViewId="0">
      <selection activeCell="E14" sqref="E14"/>
    </sheetView>
  </sheetViews>
  <sheetFormatPr defaultRowHeight="15.75" x14ac:dyDescent="0.25"/>
  <cols>
    <col min="1" max="1" width="3" style="8" customWidth="1"/>
    <col min="2" max="4" width="9.140625" style="1"/>
    <col min="5" max="5" width="32.42578125" style="1" customWidth="1"/>
    <col min="6" max="6" width="16.28515625" style="1" customWidth="1"/>
    <col min="7" max="7" width="22.28515625" style="1" bestFit="1" customWidth="1"/>
    <col min="8" max="8" width="4.7109375" style="1" customWidth="1"/>
    <col min="9" max="9" width="18.5703125" style="1" customWidth="1"/>
    <col min="10" max="10" width="21.85546875" style="1" customWidth="1"/>
    <col min="11" max="11" width="3.28515625" style="1" customWidth="1"/>
    <col min="12" max="12" width="12.85546875" style="11" bestFit="1" customWidth="1"/>
    <col min="13" max="13" width="9.85546875" style="1" bestFit="1" customWidth="1"/>
    <col min="14" max="14" width="12.7109375" style="1" bestFit="1" customWidth="1"/>
    <col min="15" max="15" width="10.28515625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1" spans="1:17" x14ac:dyDescent="0.25">
      <c r="A1" s="39" t="s">
        <v>61</v>
      </c>
    </row>
    <row r="2" spans="1:17" x14ac:dyDescent="0.25">
      <c r="A2" s="8" t="s">
        <v>17</v>
      </c>
    </row>
    <row r="4" spans="1:17" x14ac:dyDescent="0.25">
      <c r="A4" s="39" t="s">
        <v>126</v>
      </c>
    </row>
    <row r="5" spans="1:17" x14ac:dyDescent="0.25">
      <c r="A5" s="39" t="s">
        <v>134</v>
      </c>
    </row>
    <row r="6" spans="1:17" x14ac:dyDescent="0.25">
      <c r="A6" s="39" t="s">
        <v>16</v>
      </c>
    </row>
    <row r="8" spans="1:17" x14ac:dyDescent="0.25">
      <c r="F8" s="2" t="s">
        <v>32</v>
      </c>
      <c r="G8" s="2"/>
      <c r="H8" s="3"/>
      <c r="I8" s="2" t="s">
        <v>31</v>
      </c>
      <c r="J8" s="2"/>
    </row>
    <row r="9" spans="1:17" x14ac:dyDescent="0.25">
      <c r="F9" s="4"/>
      <c r="G9" s="4"/>
      <c r="H9" s="3"/>
      <c r="I9" s="83"/>
      <c r="J9" s="83"/>
    </row>
    <row r="10" spans="1:17" x14ac:dyDescent="0.25">
      <c r="F10" s="51" t="s">
        <v>30</v>
      </c>
      <c r="G10" s="51" t="s">
        <v>29</v>
      </c>
      <c r="H10" s="51"/>
      <c r="I10" s="51" t="s">
        <v>30</v>
      </c>
      <c r="J10" s="51" t="s">
        <v>29</v>
      </c>
    </row>
    <row r="11" spans="1:17" x14ac:dyDescent="0.25">
      <c r="F11" s="51" t="s">
        <v>28</v>
      </c>
      <c r="G11" s="51" t="s">
        <v>27</v>
      </c>
      <c r="H11" s="51"/>
      <c r="I11" s="51" t="s">
        <v>28</v>
      </c>
      <c r="J11" s="51" t="s">
        <v>27</v>
      </c>
    </row>
    <row r="12" spans="1:17" x14ac:dyDescent="0.25">
      <c r="F12" s="51" t="s">
        <v>26</v>
      </c>
      <c r="G12" s="51" t="s">
        <v>57</v>
      </c>
      <c r="H12" s="51"/>
      <c r="I12" s="51" t="s">
        <v>25</v>
      </c>
      <c r="J12" s="51" t="s">
        <v>58</v>
      </c>
    </row>
    <row r="13" spans="1:17" x14ac:dyDescent="0.25">
      <c r="F13" s="52" t="s">
        <v>136</v>
      </c>
      <c r="G13" s="52" t="s">
        <v>135</v>
      </c>
      <c r="H13" s="53"/>
      <c r="I13" s="52" t="s">
        <v>136</v>
      </c>
      <c r="J13" s="52" t="s">
        <v>135</v>
      </c>
      <c r="K13" s="10"/>
    </row>
    <row r="14" spans="1:17" x14ac:dyDescent="0.25">
      <c r="F14" s="54" t="s">
        <v>15</v>
      </c>
      <c r="G14" s="54" t="s">
        <v>15</v>
      </c>
      <c r="H14" s="54"/>
      <c r="I14" s="54" t="s">
        <v>15</v>
      </c>
      <c r="J14" s="54" t="s">
        <v>15</v>
      </c>
    </row>
    <row r="15" spans="1:17" x14ac:dyDescent="0.25">
      <c r="F15" s="10"/>
      <c r="G15" s="10"/>
      <c r="H15" s="10"/>
      <c r="I15" s="10"/>
    </row>
    <row r="16" spans="1:17" ht="33.75" customHeight="1" x14ac:dyDescent="0.25">
      <c r="A16" s="8" t="s">
        <v>49</v>
      </c>
      <c r="F16" s="33">
        <v>31029</v>
      </c>
      <c r="G16" s="60">
        <v>34172</v>
      </c>
      <c r="H16" s="55"/>
      <c r="I16" s="33">
        <v>31029</v>
      </c>
      <c r="J16" s="60">
        <v>34172</v>
      </c>
      <c r="K16" s="9"/>
      <c r="L16" s="8"/>
      <c r="M16" s="9"/>
      <c r="N16" s="12"/>
      <c r="Q16" s="9"/>
    </row>
    <row r="17" spans="1:17" ht="33.75" customHeight="1" x14ac:dyDescent="0.25">
      <c r="A17" s="8" t="s">
        <v>24</v>
      </c>
      <c r="F17" s="35">
        <v>-26657</v>
      </c>
      <c r="G17" s="36">
        <v>-28573</v>
      </c>
      <c r="H17" s="55"/>
      <c r="I17" s="35">
        <v>-26657</v>
      </c>
      <c r="J17" s="36">
        <v>-28573</v>
      </c>
      <c r="K17" s="9"/>
      <c r="L17" s="8"/>
      <c r="M17" s="9"/>
      <c r="N17" s="12"/>
      <c r="Q17" s="9"/>
    </row>
    <row r="18" spans="1:17" ht="33.75" customHeight="1" x14ac:dyDescent="0.25">
      <c r="A18" s="8" t="s">
        <v>23</v>
      </c>
      <c r="F18" s="33">
        <f>+F16+F17</f>
        <v>4372</v>
      </c>
      <c r="G18" s="33">
        <f>+G16+G17</f>
        <v>5599</v>
      </c>
      <c r="H18" s="55"/>
      <c r="I18" s="33">
        <f>+I16+I17</f>
        <v>4372</v>
      </c>
      <c r="J18" s="33">
        <f>+J16+J17</f>
        <v>5599</v>
      </c>
      <c r="L18" s="8"/>
      <c r="M18" s="9"/>
      <c r="N18" s="12"/>
      <c r="Q18" s="9"/>
    </row>
    <row r="19" spans="1:17" ht="33.75" customHeight="1" x14ac:dyDescent="0.25">
      <c r="A19" s="8" t="s">
        <v>22</v>
      </c>
      <c r="F19" s="33">
        <v>155</v>
      </c>
      <c r="G19" s="60">
        <v>438</v>
      </c>
      <c r="H19" s="55"/>
      <c r="I19" s="33">
        <v>155</v>
      </c>
      <c r="J19" s="60">
        <v>438</v>
      </c>
      <c r="L19" s="8"/>
      <c r="M19" s="9"/>
      <c r="N19" s="12"/>
      <c r="Q19" s="9"/>
    </row>
    <row r="20" spans="1:17" ht="33.75" customHeight="1" x14ac:dyDescent="0.25">
      <c r="A20" s="8" t="s">
        <v>63</v>
      </c>
      <c r="F20" s="33">
        <f>-716-1880-2</f>
        <v>-2598</v>
      </c>
      <c r="G20" s="60">
        <v>-2589</v>
      </c>
      <c r="H20" s="55"/>
      <c r="I20" s="33">
        <v>-2598</v>
      </c>
      <c r="J20" s="60">
        <v>-2589</v>
      </c>
      <c r="L20" s="8"/>
      <c r="M20" s="9"/>
      <c r="N20" s="12"/>
      <c r="Q20" s="9"/>
    </row>
    <row r="21" spans="1:17" ht="33.75" customHeight="1" x14ac:dyDescent="0.25">
      <c r="A21" s="8" t="s">
        <v>21</v>
      </c>
      <c r="F21" s="33">
        <v>-5</v>
      </c>
      <c r="G21" s="60">
        <v>-37</v>
      </c>
      <c r="H21" s="55"/>
      <c r="I21" s="33">
        <v>-5</v>
      </c>
      <c r="J21" s="60">
        <v>-37</v>
      </c>
      <c r="L21" s="8"/>
      <c r="M21" s="9"/>
      <c r="N21" s="12"/>
      <c r="Q21" s="9"/>
    </row>
    <row r="22" spans="1:17" ht="33.75" customHeight="1" x14ac:dyDescent="0.25">
      <c r="A22" s="8" t="s">
        <v>148</v>
      </c>
      <c r="F22" s="35">
        <v>-105</v>
      </c>
      <c r="G22" s="36">
        <v>107</v>
      </c>
      <c r="H22" s="10"/>
      <c r="I22" s="35">
        <v>-105</v>
      </c>
      <c r="J22" s="36">
        <v>107</v>
      </c>
      <c r="L22" s="8"/>
      <c r="M22" s="9"/>
      <c r="N22" s="12"/>
      <c r="Q22" s="9"/>
    </row>
    <row r="23" spans="1:17" ht="33.75" customHeight="1" x14ac:dyDescent="0.25">
      <c r="A23" s="8" t="s">
        <v>72</v>
      </c>
      <c r="F23" s="33">
        <f>+SUM(F18:F22)</f>
        <v>1819</v>
      </c>
      <c r="G23" s="33">
        <f>+SUM(G18:G22)</f>
        <v>3518</v>
      </c>
      <c r="H23" s="55"/>
      <c r="I23" s="33">
        <f>+SUM(I18:I22)</f>
        <v>1819</v>
      </c>
      <c r="J23" s="33">
        <f>+SUM(J18:J22)</f>
        <v>3518</v>
      </c>
      <c r="L23" s="8"/>
      <c r="M23" s="9"/>
      <c r="N23" s="12"/>
      <c r="Q23" s="9"/>
    </row>
    <row r="24" spans="1:17" ht="33.75" customHeight="1" x14ac:dyDescent="0.25">
      <c r="A24" s="8" t="s">
        <v>101</v>
      </c>
      <c r="F24" s="35">
        <v>-569</v>
      </c>
      <c r="G24" s="36">
        <v>-792</v>
      </c>
      <c r="H24" s="55"/>
      <c r="I24" s="35">
        <v>-569</v>
      </c>
      <c r="J24" s="35">
        <v>-792</v>
      </c>
      <c r="L24" s="8"/>
      <c r="M24" s="9"/>
      <c r="N24" s="12"/>
      <c r="Q24" s="9"/>
    </row>
    <row r="25" spans="1:17" ht="33.75" customHeight="1" x14ac:dyDescent="0.25">
      <c r="A25" s="8" t="s">
        <v>127</v>
      </c>
      <c r="F25" s="63">
        <f>+F23+F24</f>
        <v>1250</v>
      </c>
      <c r="G25" s="63">
        <f>+G23+G24</f>
        <v>2726</v>
      </c>
      <c r="H25" s="55"/>
      <c r="I25" s="63">
        <f>+I23+I24</f>
        <v>1250</v>
      </c>
      <c r="J25" s="63">
        <f>+J23+J24</f>
        <v>2726</v>
      </c>
      <c r="L25" s="8"/>
      <c r="M25" s="9"/>
      <c r="N25" s="12"/>
      <c r="Q25" s="9"/>
    </row>
    <row r="26" spans="1:17" ht="33.75" customHeight="1" x14ac:dyDescent="0.25">
      <c r="A26" s="8" t="s">
        <v>147</v>
      </c>
      <c r="F26" s="33"/>
      <c r="G26" s="33"/>
      <c r="H26" s="10"/>
      <c r="I26" s="33"/>
      <c r="J26" s="33"/>
      <c r="L26" s="8"/>
      <c r="M26" s="9"/>
      <c r="N26" s="12"/>
    </row>
    <row r="27" spans="1:17" ht="19.5" customHeight="1" x14ac:dyDescent="0.25">
      <c r="B27" s="1" t="s">
        <v>79</v>
      </c>
      <c r="F27" s="35">
        <v>-157</v>
      </c>
      <c r="G27" s="35">
        <v>67</v>
      </c>
      <c r="H27" s="10"/>
      <c r="I27" s="35">
        <v>-157</v>
      </c>
      <c r="J27" s="35">
        <v>67</v>
      </c>
      <c r="L27" s="8"/>
      <c r="M27" s="9"/>
      <c r="N27" s="12"/>
      <c r="Q27" s="9"/>
    </row>
    <row r="28" spans="1:17" ht="33.75" customHeight="1" thickBot="1" x14ac:dyDescent="0.3">
      <c r="A28" s="8" t="s">
        <v>159</v>
      </c>
      <c r="F28" s="65">
        <f>+F25+F27</f>
        <v>1093</v>
      </c>
      <c r="G28" s="65">
        <f>+G25+G27</f>
        <v>2793</v>
      </c>
      <c r="H28" s="10"/>
      <c r="I28" s="65">
        <f>+I25+I27</f>
        <v>1093</v>
      </c>
      <c r="J28" s="65">
        <f>+J25+J27</f>
        <v>2793</v>
      </c>
      <c r="L28" s="8"/>
      <c r="M28" s="9"/>
      <c r="N28" s="12"/>
      <c r="Q28" s="9"/>
    </row>
    <row r="29" spans="1:17" ht="10.5" customHeight="1" thickTop="1" x14ac:dyDescent="0.25">
      <c r="F29" s="33"/>
      <c r="G29" s="33"/>
      <c r="H29" s="10"/>
      <c r="I29" s="33"/>
      <c r="J29" s="33"/>
      <c r="L29" s="8"/>
      <c r="M29" s="9"/>
      <c r="N29" s="12"/>
    </row>
    <row r="30" spans="1:17" ht="33.75" customHeight="1" x14ac:dyDescent="0.25">
      <c r="A30" s="8" t="s">
        <v>73</v>
      </c>
      <c r="F30" s="33"/>
      <c r="G30" s="33"/>
      <c r="H30" s="10"/>
      <c r="I30" s="33"/>
      <c r="J30" s="33"/>
      <c r="L30" s="8"/>
      <c r="M30" s="9"/>
      <c r="N30" s="12"/>
    </row>
    <row r="31" spans="1:17" ht="16.5" thickBot="1" x14ac:dyDescent="0.3">
      <c r="B31" s="1" t="s">
        <v>75</v>
      </c>
      <c r="F31" s="65">
        <f>+F25</f>
        <v>1250</v>
      </c>
      <c r="G31" s="65">
        <v>2726</v>
      </c>
      <c r="H31" s="10"/>
      <c r="I31" s="65">
        <f>+I25</f>
        <v>1250</v>
      </c>
      <c r="J31" s="65">
        <f>+J25</f>
        <v>2726</v>
      </c>
      <c r="L31" s="8"/>
      <c r="M31" s="9"/>
      <c r="N31" s="12"/>
      <c r="Q31" s="9"/>
    </row>
    <row r="32" spans="1:17" ht="19.5" customHeight="1" thickTop="1" x14ac:dyDescent="0.25">
      <c r="F32" s="33"/>
      <c r="G32" s="33"/>
      <c r="H32" s="10"/>
      <c r="I32" s="33"/>
      <c r="J32" s="33"/>
      <c r="N32" s="12"/>
    </row>
    <row r="33" spans="1:17" ht="33.75" customHeight="1" x14ac:dyDescent="0.25">
      <c r="A33" s="8" t="s">
        <v>80</v>
      </c>
      <c r="F33" s="33"/>
      <c r="G33" s="33"/>
      <c r="H33" s="10"/>
      <c r="I33" s="33"/>
      <c r="J33" s="33"/>
      <c r="N33" s="12"/>
      <c r="O33" s="74"/>
    </row>
    <row r="34" spans="1:17" ht="16.5" thickBot="1" x14ac:dyDescent="0.3">
      <c r="B34" s="1" t="s">
        <v>75</v>
      </c>
      <c r="F34" s="65">
        <f>+F28</f>
        <v>1093</v>
      </c>
      <c r="G34" s="65">
        <v>2793</v>
      </c>
      <c r="H34" s="10"/>
      <c r="I34" s="65">
        <f>+I28</f>
        <v>1093</v>
      </c>
      <c r="J34" s="65">
        <f>+J28</f>
        <v>2793</v>
      </c>
      <c r="N34" s="12"/>
      <c r="Q34" s="9"/>
    </row>
    <row r="35" spans="1:17" ht="16.5" customHeight="1" thickTop="1" x14ac:dyDescent="0.25">
      <c r="F35" s="10"/>
      <c r="G35" s="10"/>
      <c r="H35" s="10"/>
      <c r="I35" s="10"/>
      <c r="J35" s="10"/>
    </row>
    <row r="36" spans="1:17" ht="33.75" customHeight="1" x14ac:dyDescent="0.25">
      <c r="A36" s="8" t="s">
        <v>20</v>
      </c>
    </row>
    <row r="37" spans="1:17" ht="33" customHeight="1" x14ac:dyDescent="0.25">
      <c r="A37" s="8" t="s">
        <v>19</v>
      </c>
      <c r="F37" s="8">
        <v>0.33</v>
      </c>
      <c r="G37" s="66">
        <v>0.72</v>
      </c>
      <c r="I37" s="8">
        <v>0.33</v>
      </c>
      <c r="J37" s="8">
        <v>0.72</v>
      </c>
    </row>
    <row r="38" spans="1:17" ht="33" customHeight="1" x14ac:dyDescent="0.25">
      <c r="A38" s="8" t="s">
        <v>18</v>
      </c>
      <c r="F38" s="8">
        <v>0.33</v>
      </c>
      <c r="G38" s="66">
        <v>0.72</v>
      </c>
      <c r="I38" s="8">
        <v>0.33</v>
      </c>
      <c r="J38" s="8">
        <v>0.72</v>
      </c>
    </row>
    <row r="39" spans="1:17" ht="33" customHeight="1" x14ac:dyDescent="0.25">
      <c r="A39" s="64"/>
    </row>
    <row r="40" spans="1:17" x14ac:dyDescent="0.25">
      <c r="A40" s="8" t="s">
        <v>128</v>
      </c>
    </row>
    <row r="41" spans="1:17" x14ac:dyDescent="0.25">
      <c r="A41" s="8" t="s">
        <v>157</v>
      </c>
    </row>
    <row r="42" spans="1:17" ht="34.5" customHeight="1" x14ac:dyDescent="0.25"/>
  </sheetData>
  <pageMargins left="0.56000000000000005" right="0.54" top="1" bottom="0.65" header="0.5" footer="0.5"/>
  <pageSetup paperSize="9" scale="57" orientation="portrait" cellComments="asDisplayed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2"/>
  <sheetViews>
    <sheetView topLeftCell="A31" zoomScale="75" zoomScaleNormal="100" workbookViewId="0">
      <selection activeCell="E48" sqref="E48"/>
    </sheetView>
  </sheetViews>
  <sheetFormatPr defaultRowHeight="15.75" x14ac:dyDescent="0.25"/>
  <cols>
    <col min="1" max="1" width="3" style="8" customWidth="1"/>
    <col min="2" max="4" width="9.140625" style="1"/>
    <col min="5" max="5" width="39.140625" style="1" customWidth="1"/>
    <col min="6" max="6" width="16.28515625" style="1" customWidth="1"/>
    <col min="7" max="7" width="22.28515625" style="1" bestFit="1" customWidth="1"/>
    <col min="8" max="8" width="4.7109375" style="1" customWidth="1"/>
    <col min="9" max="9" width="15.7109375" style="1" customWidth="1"/>
    <col min="10" max="10" width="21.85546875" style="1" customWidth="1"/>
    <col min="11" max="11" width="3.28515625" style="1" customWidth="1"/>
    <col min="12" max="12" width="12.85546875" style="11" bestFit="1" customWidth="1"/>
    <col min="13" max="13" width="9.85546875" style="1" bestFit="1" customWidth="1"/>
    <col min="14" max="14" width="12.7109375" style="1" bestFit="1" customWidth="1"/>
    <col min="15" max="15" width="10.28515625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1" spans="1:17" x14ac:dyDescent="0.25">
      <c r="A1" s="39" t="s">
        <v>61</v>
      </c>
    </row>
    <row r="2" spans="1:17" x14ac:dyDescent="0.25">
      <c r="A2" s="8" t="s">
        <v>17</v>
      </c>
    </row>
    <row r="4" spans="1:17" x14ac:dyDescent="0.25">
      <c r="A4" s="39" t="s">
        <v>62</v>
      </c>
    </row>
    <row r="5" spans="1:17" x14ac:dyDescent="0.25">
      <c r="A5" s="39" t="s">
        <v>113</v>
      </c>
    </row>
    <row r="6" spans="1:17" x14ac:dyDescent="0.25">
      <c r="A6" s="39" t="s">
        <v>16</v>
      </c>
    </row>
    <row r="8" spans="1:17" x14ac:dyDescent="0.25">
      <c r="F8" s="2" t="s">
        <v>32</v>
      </c>
      <c r="G8" s="2"/>
      <c r="H8" s="3"/>
      <c r="I8" s="2" t="s">
        <v>31</v>
      </c>
      <c r="J8" s="2"/>
    </row>
    <row r="9" spans="1:17" x14ac:dyDescent="0.25">
      <c r="F9" s="4"/>
      <c r="G9" s="4"/>
      <c r="H9" s="3"/>
      <c r="I9" s="4"/>
      <c r="J9" s="4"/>
    </row>
    <row r="10" spans="1:17" x14ac:dyDescent="0.25">
      <c r="F10" s="51" t="s">
        <v>30</v>
      </c>
      <c r="G10" s="51" t="s">
        <v>29</v>
      </c>
      <c r="H10" s="51"/>
      <c r="I10" s="51" t="s">
        <v>30</v>
      </c>
      <c r="J10" s="51" t="s">
        <v>29</v>
      </c>
    </row>
    <row r="11" spans="1:17" x14ac:dyDescent="0.25">
      <c r="F11" s="51" t="s">
        <v>28</v>
      </c>
      <c r="G11" s="51" t="s">
        <v>27</v>
      </c>
      <c r="H11" s="51"/>
      <c r="I11" s="51" t="s">
        <v>28</v>
      </c>
      <c r="J11" s="51" t="s">
        <v>27</v>
      </c>
    </row>
    <row r="12" spans="1:17" x14ac:dyDescent="0.25">
      <c r="F12" s="51" t="s">
        <v>26</v>
      </c>
      <c r="G12" s="51" t="s">
        <v>57</v>
      </c>
      <c r="H12" s="51"/>
      <c r="I12" s="51" t="s">
        <v>25</v>
      </c>
      <c r="J12" s="51" t="s">
        <v>58</v>
      </c>
    </row>
    <row r="13" spans="1:17" x14ac:dyDescent="0.25">
      <c r="F13" s="52" t="s">
        <v>114</v>
      </c>
      <c r="G13" s="52" t="s">
        <v>115</v>
      </c>
      <c r="H13" s="53"/>
      <c r="I13" s="52" t="s">
        <v>114</v>
      </c>
      <c r="J13" s="52" t="s">
        <v>115</v>
      </c>
      <c r="K13" s="10"/>
    </row>
    <row r="14" spans="1:17" x14ac:dyDescent="0.25">
      <c r="F14" s="54" t="s">
        <v>15</v>
      </c>
      <c r="G14" s="54" t="s">
        <v>15</v>
      </c>
      <c r="H14" s="54"/>
      <c r="I14" s="54" t="s">
        <v>15</v>
      </c>
      <c r="J14" s="54" t="s">
        <v>15</v>
      </c>
    </row>
    <row r="15" spans="1:17" x14ac:dyDescent="0.25">
      <c r="F15" s="10"/>
      <c r="G15" s="10"/>
      <c r="H15" s="10"/>
      <c r="I15" s="10"/>
      <c r="J15" s="10"/>
    </row>
    <row r="16" spans="1:17" ht="33.75" customHeight="1" x14ac:dyDescent="0.25">
      <c r="A16" s="8" t="s">
        <v>49</v>
      </c>
      <c r="F16" s="33">
        <v>30866</v>
      </c>
      <c r="G16" s="60">
        <v>32833</v>
      </c>
      <c r="H16" s="55"/>
      <c r="I16" s="33">
        <v>130627</v>
      </c>
      <c r="J16" s="60">
        <v>123602</v>
      </c>
      <c r="K16" s="9"/>
      <c r="L16" s="8"/>
      <c r="M16" s="9"/>
      <c r="N16" s="12"/>
      <c r="Q16" s="9"/>
    </row>
    <row r="17" spans="1:17" ht="33.75" customHeight="1" x14ac:dyDescent="0.25">
      <c r="A17" s="8" t="s">
        <v>24</v>
      </c>
      <c r="F17" s="35">
        <v>-26509</v>
      </c>
      <c r="G17" s="36">
        <v>-27725</v>
      </c>
      <c r="H17" s="55"/>
      <c r="I17" s="35">
        <v>-110911</v>
      </c>
      <c r="J17" s="36">
        <v>-105687</v>
      </c>
      <c r="K17" s="9"/>
      <c r="L17" s="8"/>
      <c r="M17" s="9"/>
      <c r="N17" s="12"/>
      <c r="Q17" s="9"/>
    </row>
    <row r="18" spans="1:17" ht="33.75" customHeight="1" x14ac:dyDescent="0.25">
      <c r="A18" s="8" t="s">
        <v>23</v>
      </c>
      <c r="F18" s="33">
        <f>+F16+F17</f>
        <v>4357</v>
      </c>
      <c r="G18" s="33">
        <f>+G16+G17</f>
        <v>5108</v>
      </c>
      <c r="H18" s="55"/>
      <c r="I18" s="33">
        <f>+I16+I17</f>
        <v>19716</v>
      </c>
      <c r="J18" s="33">
        <f>+J16+J17</f>
        <v>17915</v>
      </c>
      <c r="L18" s="8"/>
      <c r="M18" s="9"/>
      <c r="N18" s="12"/>
      <c r="Q18" s="9"/>
    </row>
    <row r="19" spans="1:17" ht="33.75" customHeight="1" x14ac:dyDescent="0.25">
      <c r="A19" s="8" t="s">
        <v>22</v>
      </c>
      <c r="F19" s="33">
        <v>913</v>
      </c>
      <c r="G19" s="60">
        <v>223</v>
      </c>
      <c r="H19" s="55"/>
      <c r="I19" s="33">
        <v>1751</v>
      </c>
      <c r="J19" s="60">
        <v>624</v>
      </c>
      <c r="L19" s="8"/>
      <c r="M19" s="9"/>
      <c r="N19" s="12"/>
      <c r="Q19" s="9"/>
    </row>
    <row r="20" spans="1:17" ht="33.75" customHeight="1" x14ac:dyDescent="0.25">
      <c r="A20" s="8" t="s">
        <v>63</v>
      </c>
      <c r="F20" s="33">
        <v>-2492</v>
      </c>
      <c r="G20" s="60">
        <v>-2402</v>
      </c>
      <c r="H20" s="55"/>
      <c r="I20" s="33">
        <f>-3378-6259-138</f>
        <v>-9775</v>
      </c>
      <c r="J20" s="60">
        <v>-8516</v>
      </c>
      <c r="L20" s="8"/>
      <c r="M20" s="9"/>
      <c r="N20" s="12"/>
      <c r="Q20" s="9"/>
    </row>
    <row r="21" spans="1:17" ht="33.75" customHeight="1" x14ac:dyDescent="0.25">
      <c r="A21" s="8" t="s">
        <v>21</v>
      </c>
      <c r="F21" s="33">
        <v>-40</v>
      </c>
      <c r="G21" s="60">
        <v>-56</v>
      </c>
      <c r="H21" s="55"/>
      <c r="I21" s="33">
        <v>-147</v>
      </c>
      <c r="J21" s="60">
        <v>-198</v>
      </c>
      <c r="L21" s="8"/>
      <c r="M21" s="9"/>
      <c r="N21" s="12"/>
      <c r="Q21" s="9"/>
    </row>
    <row r="22" spans="1:17" ht="33.75" customHeight="1" x14ac:dyDescent="0.25">
      <c r="A22" s="8" t="s">
        <v>111</v>
      </c>
      <c r="F22" s="35">
        <v>202</v>
      </c>
      <c r="G22" s="36">
        <v>2</v>
      </c>
      <c r="H22" s="10"/>
      <c r="I22" s="35">
        <v>434</v>
      </c>
      <c r="J22" s="36">
        <v>115</v>
      </c>
      <c r="L22" s="8"/>
      <c r="M22" s="9"/>
      <c r="N22" s="12"/>
      <c r="Q22" s="9"/>
    </row>
    <row r="23" spans="1:17" ht="33.75" customHeight="1" x14ac:dyDescent="0.25">
      <c r="A23" s="8" t="s">
        <v>72</v>
      </c>
      <c r="F23" s="33">
        <f>+SUM(F18:F22)</f>
        <v>2940</v>
      </c>
      <c r="G23" s="33">
        <f>+SUM(G18:G22)</f>
        <v>2875</v>
      </c>
      <c r="H23" s="55"/>
      <c r="I23" s="33">
        <f>+SUM(I18:I22)</f>
        <v>11979</v>
      </c>
      <c r="J23" s="33">
        <f>+SUM(J18:J22)</f>
        <v>9940</v>
      </c>
      <c r="L23" s="8"/>
      <c r="M23" s="9"/>
      <c r="N23" s="12"/>
      <c r="Q23" s="9"/>
    </row>
    <row r="24" spans="1:17" ht="33.75" customHeight="1" x14ac:dyDescent="0.25">
      <c r="A24" s="8" t="s">
        <v>101</v>
      </c>
      <c r="F24" s="35">
        <v>-651</v>
      </c>
      <c r="G24" s="36">
        <v>386</v>
      </c>
      <c r="H24" s="55"/>
      <c r="I24" s="35">
        <v>-3079</v>
      </c>
      <c r="J24" s="35">
        <v>-1700</v>
      </c>
      <c r="L24" s="8"/>
      <c r="M24" s="9"/>
      <c r="N24" s="12"/>
      <c r="Q24" s="9"/>
    </row>
    <row r="25" spans="1:17" ht="33.75" customHeight="1" x14ac:dyDescent="0.25">
      <c r="A25" s="8" t="s">
        <v>122</v>
      </c>
      <c r="F25" s="63">
        <f>+F23+F24</f>
        <v>2289</v>
      </c>
      <c r="G25" s="63">
        <f>+G23+G24</f>
        <v>3261</v>
      </c>
      <c r="H25" s="55"/>
      <c r="I25" s="63">
        <f>+I23+I24</f>
        <v>8900</v>
      </c>
      <c r="J25" s="63">
        <f>+J23+J24</f>
        <v>8240</v>
      </c>
      <c r="L25" s="8"/>
      <c r="M25" s="9"/>
      <c r="N25" s="12"/>
      <c r="Q25" s="9"/>
    </row>
    <row r="26" spans="1:17" ht="33.75" customHeight="1" x14ac:dyDescent="0.25">
      <c r="A26" s="8" t="s">
        <v>109</v>
      </c>
      <c r="F26" s="33"/>
      <c r="G26" s="33"/>
      <c r="H26" s="10"/>
      <c r="I26" s="33"/>
      <c r="J26" s="33"/>
      <c r="L26" s="8"/>
      <c r="M26" s="9"/>
      <c r="N26" s="12"/>
    </row>
    <row r="27" spans="1:17" ht="19.5" customHeight="1" x14ac:dyDescent="0.25">
      <c r="B27" s="1" t="s">
        <v>79</v>
      </c>
      <c r="F27" s="35">
        <v>91</v>
      </c>
      <c r="G27" s="35">
        <v>37</v>
      </c>
      <c r="H27" s="10"/>
      <c r="I27" s="35">
        <v>483</v>
      </c>
      <c r="J27" s="35">
        <v>-114</v>
      </c>
      <c r="L27" s="8"/>
      <c r="M27" s="9"/>
      <c r="N27" s="12"/>
      <c r="Q27" s="9"/>
    </row>
    <row r="28" spans="1:17" ht="33.75" customHeight="1" thickBot="1" x14ac:dyDescent="0.3">
      <c r="A28" s="8" t="s">
        <v>123</v>
      </c>
      <c r="F28" s="65">
        <f>+F25+F27</f>
        <v>2380</v>
      </c>
      <c r="G28" s="65">
        <f>+G25+G27</f>
        <v>3298</v>
      </c>
      <c r="H28" s="10"/>
      <c r="I28" s="65">
        <f>+I25+I27</f>
        <v>9383</v>
      </c>
      <c r="J28" s="65">
        <f>+J25+J27</f>
        <v>8126</v>
      </c>
      <c r="L28" s="8"/>
      <c r="M28" s="9"/>
      <c r="N28" s="12"/>
      <c r="Q28" s="9"/>
    </row>
    <row r="29" spans="1:17" ht="10.5" customHeight="1" thickTop="1" x14ac:dyDescent="0.25">
      <c r="F29" s="33"/>
      <c r="G29" s="33"/>
      <c r="H29" s="10"/>
      <c r="I29" s="33"/>
      <c r="J29" s="33"/>
      <c r="L29" s="8"/>
      <c r="M29" s="9"/>
      <c r="N29" s="12"/>
    </row>
    <row r="30" spans="1:17" ht="33.75" customHeight="1" x14ac:dyDescent="0.25">
      <c r="A30" s="8" t="s">
        <v>73</v>
      </c>
      <c r="F30" s="33"/>
      <c r="G30" s="33"/>
      <c r="H30" s="10"/>
      <c r="I30" s="33"/>
      <c r="J30" s="33"/>
      <c r="L30" s="8"/>
      <c r="M30" s="9"/>
      <c r="N30" s="12"/>
    </row>
    <row r="31" spans="1:17" ht="16.5" thickBot="1" x14ac:dyDescent="0.3">
      <c r="B31" s="1" t="s">
        <v>75</v>
      </c>
      <c r="F31" s="65">
        <f>+F25</f>
        <v>2289</v>
      </c>
      <c r="G31" s="65">
        <f>+G25</f>
        <v>3261</v>
      </c>
      <c r="H31" s="10"/>
      <c r="I31" s="65">
        <f>+I25</f>
        <v>8900</v>
      </c>
      <c r="J31" s="65">
        <f>+J25</f>
        <v>8240</v>
      </c>
      <c r="L31" s="8"/>
      <c r="M31" s="9"/>
      <c r="N31" s="12"/>
      <c r="Q31" s="9"/>
    </row>
    <row r="32" spans="1:17" ht="19.5" customHeight="1" thickTop="1" x14ac:dyDescent="0.25">
      <c r="F32" s="33"/>
      <c r="G32" s="33"/>
      <c r="H32" s="10"/>
      <c r="I32" s="33"/>
      <c r="J32" s="33"/>
      <c r="N32" s="12"/>
    </row>
    <row r="33" spans="1:17" ht="33.75" customHeight="1" x14ac:dyDescent="0.25">
      <c r="A33" s="8" t="s">
        <v>80</v>
      </c>
      <c r="F33" s="33"/>
      <c r="G33" s="33"/>
      <c r="H33" s="10"/>
      <c r="I33" s="33"/>
      <c r="J33" s="33"/>
      <c r="N33" s="12"/>
      <c r="O33" s="74"/>
    </row>
    <row r="34" spans="1:17" ht="16.5" thickBot="1" x14ac:dyDescent="0.3">
      <c r="B34" s="1" t="s">
        <v>75</v>
      </c>
      <c r="F34" s="65">
        <f>+F28</f>
        <v>2380</v>
      </c>
      <c r="G34" s="65">
        <f>+G28</f>
        <v>3298</v>
      </c>
      <c r="H34" s="10"/>
      <c r="I34" s="65">
        <f>+I28</f>
        <v>9383</v>
      </c>
      <c r="J34" s="65">
        <f>+J28</f>
        <v>8126</v>
      </c>
      <c r="N34" s="12"/>
      <c r="Q34" s="9"/>
    </row>
    <row r="35" spans="1:17" ht="16.5" customHeight="1" thickTop="1" x14ac:dyDescent="0.25">
      <c r="F35" s="10"/>
      <c r="G35" s="10"/>
      <c r="H35" s="10"/>
      <c r="I35" s="10"/>
      <c r="J35" s="10"/>
    </row>
    <row r="36" spans="1:17" ht="33.75" customHeight="1" x14ac:dyDescent="0.25">
      <c r="A36" s="8" t="s">
        <v>20</v>
      </c>
    </row>
    <row r="37" spans="1:17" ht="33" customHeight="1" x14ac:dyDescent="0.25">
      <c r="A37" s="8" t="s">
        <v>19</v>
      </c>
      <c r="F37" s="8">
        <v>0.6</v>
      </c>
      <c r="G37" s="66">
        <v>0.93</v>
      </c>
      <c r="I37" s="8">
        <v>2.34</v>
      </c>
      <c r="J37" s="8">
        <v>2.31</v>
      </c>
    </row>
    <row r="38" spans="1:17" ht="33" customHeight="1" x14ac:dyDescent="0.25">
      <c r="A38" s="8" t="s">
        <v>18</v>
      </c>
      <c r="F38" s="8">
        <v>0.6</v>
      </c>
      <c r="G38" s="66">
        <v>0.93</v>
      </c>
      <c r="I38" s="8">
        <v>2.34</v>
      </c>
      <c r="J38" s="8">
        <v>2.2999999999999998</v>
      </c>
    </row>
    <row r="39" spans="1:17" ht="33" customHeight="1" x14ac:dyDescent="0.25">
      <c r="A39" s="64"/>
    </row>
    <row r="40" spans="1:17" x14ac:dyDescent="0.25">
      <c r="A40" s="8" t="s">
        <v>66</v>
      </c>
    </row>
    <row r="41" spans="1:17" x14ac:dyDescent="0.25">
      <c r="A41" s="8" t="s">
        <v>124</v>
      </c>
    </row>
    <row r="42" spans="1:17" ht="34.5" customHeight="1" x14ac:dyDescent="0.25"/>
  </sheetData>
  <phoneticPr fontId="0" type="noConversion"/>
  <pageMargins left="0.56000000000000005" right="0.54" top="1" bottom="0.65" header="0.5" footer="0.5"/>
  <pageSetup paperSize="9" scale="52" orientation="portrait" cellComments="asDisplayed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4"/>
  <sheetViews>
    <sheetView zoomScaleNormal="100" workbookViewId="0">
      <selection activeCell="B40" sqref="B40"/>
    </sheetView>
  </sheetViews>
  <sheetFormatPr defaultRowHeight="15.75" x14ac:dyDescent="0.25"/>
  <cols>
    <col min="1" max="1" width="5.140625" style="8" customWidth="1"/>
    <col min="2" max="2" width="61" style="12" customWidth="1"/>
    <col min="3" max="3" width="5.42578125" style="1" customWidth="1"/>
    <col min="4" max="4" width="20.28515625" style="1" customWidth="1"/>
    <col min="5" max="5" width="4.85546875" style="1" customWidth="1"/>
    <col min="6" max="6" width="20.28515625" style="1" customWidth="1"/>
    <col min="7" max="7" width="2.7109375" style="1" customWidth="1"/>
    <col min="8" max="8" width="9.140625" style="1" customWidth="1"/>
    <col min="9" max="9" width="12.7109375" style="1" bestFit="1" customWidth="1"/>
    <col min="10" max="16384" width="9.140625" style="1"/>
  </cols>
  <sheetData>
    <row r="1" spans="1:9" x14ac:dyDescent="0.25">
      <c r="A1" s="39" t="s">
        <v>61</v>
      </c>
    </row>
    <row r="2" spans="1:9" x14ac:dyDescent="0.25">
      <c r="A2" s="8" t="s">
        <v>17</v>
      </c>
    </row>
    <row r="3" spans="1:9" x14ac:dyDescent="0.25">
      <c r="A3" s="42"/>
    </row>
    <row r="4" spans="1:9" x14ac:dyDescent="0.25">
      <c r="A4" s="43" t="s">
        <v>64</v>
      </c>
      <c r="B4" s="13"/>
      <c r="C4" s="10"/>
      <c r="D4" s="10"/>
      <c r="E4" s="10"/>
      <c r="F4" s="10"/>
    </row>
    <row r="5" spans="1:9" x14ac:dyDescent="0.25">
      <c r="A5" s="43" t="s">
        <v>137</v>
      </c>
      <c r="B5" s="13"/>
      <c r="C5" s="10"/>
      <c r="D5" s="10"/>
      <c r="E5" s="10"/>
      <c r="F5" s="10"/>
    </row>
    <row r="6" spans="1:9" x14ac:dyDescent="0.25">
      <c r="A6" s="43" t="s">
        <v>16</v>
      </c>
      <c r="B6" s="14"/>
      <c r="C6" s="10"/>
      <c r="D6" s="15"/>
      <c r="E6" s="15"/>
      <c r="F6" s="15"/>
    </row>
    <row r="7" spans="1:9" x14ac:dyDescent="0.25">
      <c r="A7" s="43"/>
      <c r="B7" s="14"/>
      <c r="C7" s="10"/>
      <c r="D7" s="15"/>
      <c r="E7" s="15"/>
      <c r="F7" s="15"/>
    </row>
    <row r="8" spans="1:9" ht="16.5" thickBot="1" x14ac:dyDescent="0.3">
      <c r="A8" s="43"/>
      <c r="B8" s="14"/>
      <c r="C8" s="10"/>
      <c r="D8" s="79" t="s">
        <v>102</v>
      </c>
      <c r="E8" s="78"/>
      <c r="F8" s="79" t="s">
        <v>103</v>
      </c>
    </row>
    <row r="9" spans="1:9" ht="16.5" thickBot="1" x14ac:dyDescent="0.3">
      <c r="A9" s="43"/>
      <c r="B9" s="14"/>
      <c r="C9" s="10"/>
      <c r="D9" s="15"/>
      <c r="E9" s="15"/>
      <c r="F9" s="15"/>
    </row>
    <row r="10" spans="1:9" x14ac:dyDescent="0.25">
      <c r="A10" s="44"/>
      <c r="B10" s="14"/>
      <c r="C10" s="10"/>
      <c r="D10" s="16" t="s">
        <v>138</v>
      </c>
      <c r="E10" s="15"/>
      <c r="F10" s="16" t="s">
        <v>116</v>
      </c>
    </row>
    <row r="11" spans="1:9" ht="16.5" thickBot="1" x14ac:dyDescent="0.3">
      <c r="A11" s="44"/>
      <c r="B11" s="14"/>
      <c r="C11" s="10"/>
      <c r="D11" s="17" t="s">
        <v>15</v>
      </c>
      <c r="E11" s="15"/>
      <c r="F11" s="17" t="s">
        <v>15</v>
      </c>
    </row>
    <row r="12" spans="1:9" x14ac:dyDescent="0.25">
      <c r="A12" s="43" t="s">
        <v>14</v>
      </c>
      <c r="C12" s="10"/>
      <c r="D12" s="18"/>
      <c r="E12" s="18"/>
      <c r="F12" s="18"/>
    </row>
    <row r="13" spans="1:9" x14ac:dyDescent="0.25">
      <c r="A13" s="42"/>
      <c r="B13" s="19" t="s">
        <v>13</v>
      </c>
      <c r="C13" s="10"/>
      <c r="D13" s="18"/>
      <c r="E13" s="18"/>
      <c r="F13" s="18"/>
    </row>
    <row r="14" spans="1:9" x14ac:dyDescent="0.25">
      <c r="A14" s="44"/>
      <c r="B14" s="14" t="s">
        <v>12</v>
      </c>
      <c r="C14" s="10"/>
      <c r="D14" s="20">
        <v>22066</v>
      </c>
      <c r="E14" s="18"/>
      <c r="F14" s="20">
        <v>22203</v>
      </c>
      <c r="H14" s="38"/>
      <c r="I14" s="38"/>
    </row>
    <row r="15" spans="1:9" x14ac:dyDescent="0.25">
      <c r="A15" s="44"/>
      <c r="B15" s="14" t="s">
        <v>56</v>
      </c>
      <c r="C15" s="10"/>
      <c r="D15" s="21">
        <v>522</v>
      </c>
      <c r="E15" s="18"/>
      <c r="F15" s="21">
        <v>524</v>
      </c>
      <c r="H15" s="38"/>
      <c r="I15" s="38"/>
    </row>
    <row r="16" spans="1:9" x14ac:dyDescent="0.25">
      <c r="A16" s="44"/>
      <c r="B16" s="14" t="s">
        <v>149</v>
      </c>
      <c r="C16" s="10"/>
      <c r="D16" s="22">
        <v>5166</v>
      </c>
      <c r="E16" s="18"/>
      <c r="F16" s="22">
        <v>5428</v>
      </c>
      <c r="H16" s="38"/>
      <c r="I16" s="38"/>
    </row>
    <row r="17" spans="1:9" x14ac:dyDescent="0.25">
      <c r="A17" s="44"/>
      <c r="B17" s="14"/>
      <c r="C17" s="10"/>
      <c r="D17" s="22">
        <f>SUM(D14:D16)</f>
        <v>27754</v>
      </c>
      <c r="E17" s="18"/>
      <c r="F17" s="22">
        <f>SUM(F14:F16)</f>
        <v>28155</v>
      </c>
      <c r="H17" s="38"/>
      <c r="I17" s="38"/>
    </row>
    <row r="18" spans="1:9" x14ac:dyDescent="0.25">
      <c r="A18" s="44"/>
      <c r="B18" s="14"/>
      <c r="C18" s="10"/>
      <c r="D18" s="18"/>
      <c r="E18" s="18"/>
      <c r="F18" s="18"/>
      <c r="H18" s="38"/>
      <c r="I18" s="38"/>
    </row>
    <row r="19" spans="1:9" x14ac:dyDescent="0.25">
      <c r="A19" s="42"/>
      <c r="B19" s="19" t="s">
        <v>11</v>
      </c>
      <c r="C19" s="10"/>
      <c r="D19" s="18"/>
      <c r="E19" s="18"/>
      <c r="F19" s="18"/>
      <c r="H19" s="38"/>
      <c r="I19" s="38"/>
    </row>
    <row r="20" spans="1:9" x14ac:dyDescent="0.25">
      <c r="A20" s="44"/>
      <c r="B20" s="14" t="s">
        <v>10</v>
      </c>
      <c r="C20" s="10"/>
      <c r="D20" s="20">
        <v>17823</v>
      </c>
      <c r="E20" s="18"/>
      <c r="F20" s="20">
        <v>16281</v>
      </c>
      <c r="H20" s="38"/>
      <c r="I20" s="38"/>
    </row>
    <row r="21" spans="1:9" x14ac:dyDescent="0.25">
      <c r="A21" s="44"/>
      <c r="B21" s="14" t="s">
        <v>68</v>
      </c>
      <c r="C21" s="10"/>
      <c r="D21" s="21">
        <v>20837</v>
      </c>
      <c r="E21" s="18"/>
      <c r="F21" s="21">
        <v>21705</v>
      </c>
      <c r="H21" s="38"/>
      <c r="I21" s="38"/>
    </row>
    <row r="22" spans="1:9" x14ac:dyDescent="0.25">
      <c r="A22" s="44"/>
      <c r="B22" s="14" t="s">
        <v>129</v>
      </c>
      <c r="C22" s="10"/>
      <c r="D22" s="21">
        <v>256</v>
      </c>
      <c r="E22" s="18"/>
      <c r="F22" s="21">
        <v>137</v>
      </c>
      <c r="H22" s="38"/>
      <c r="I22" s="38"/>
    </row>
    <row r="23" spans="1:9" x14ac:dyDescent="0.25">
      <c r="A23" s="44"/>
      <c r="B23" s="14" t="s">
        <v>69</v>
      </c>
      <c r="C23" s="10"/>
      <c r="D23" s="22">
        <v>26341</v>
      </c>
      <c r="E23" s="18"/>
      <c r="F23" s="22">
        <v>25261</v>
      </c>
      <c r="H23" s="38"/>
      <c r="I23" s="38"/>
    </row>
    <row r="24" spans="1:9" x14ac:dyDescent="0.25">
      <c r="A24" s="44"/>
      <c r="B24" s="14"/>
      <c r="C24" s="10"/>
      <c r="D24" s="22">
        <f>SUM(D20:D23)</f>
        <v>65257</v>
      </c>
      <c r="E24" s="18"/>
      <c r="F24" s="22">
        <f>SUM(F20:F23)</f>
        <v>63384</v>
      </c>
      <c r="H24" s="38"/>
      <c r="I24" s="38"/>
    </row>
    <row r="25" spans="1:9" x14ac:dyDescent="0.25">
      <c r="A25" s="44"/>
      <c r="B25" s="14"/>
      <c r="C25" s="10"/>
      <c r="D25" s="18"/>
      <c r="E25" s="18"/>
      <c r="F25" s="18"/>
      <c r="H25" s="38"/>
      <c r="I25" s="38"/>
    </row>
    <row r="26" spans="1:9" ht="16.5" thickBot="1" x14ac:dyDescent="0.3">
      <c r="A26" s="45" t="s">
        <v>8</v>
      </c>
      <c r="B26" s="14"/>
      <c r="C26" s="10"/>
      <c r="D26" s="23">
        <f>+D24+D17</f>
        <v>93011</v>
      </c>
      <c r="E26" s="18"/>
      <c r="F26" s="23">
        <f>+F24+F17</f>
        <v>91539</v>
      </c>
      <c r="H26" s="38"/>
      <c r="I26" s="38"/>
    </row>
    <row r="27" spans="1:9" ht="16.5" thickTop="1" x14ac:dyDescent="0.25">
      <c r="A27" s="44"/>
      <c r="B27" s="19"/>
      <c r="C27" s="10"/>
      <c r="D27" s="18"/>
      <c r="E27" s="18"/>
      <c r="F27" s="18"/>
      <c r="H27" s="38"/>
      <c r="I27" s="38"/>
    </row>
    <row r="28" spans="1:9" x14ac:dyDescent="0.25">
      <c r="A28" s="43" t="s">
        <v>7</v>
      </c>
      <c r="C28" s="10"/>
      <c r="D28" s="18"/>
      <c r="E28" s="18"/>
      <c r="F28" s="18"/>
      <c r="H28" s="38"/>
      <c r="I28" s="38"/>
    </row>
    <row r="29" spans="1:9" x14ac:dyDescent="0.25">
      <c r="A29" s="44"/>
      <c r="B29" s="19" t="s">
        <v>77</v>
      </c>
      <c r="C29" s="10"/>
      <c r="D29" s="18"/>
      <c r="E29" s="18"/>
      <c r="F29" s="18"/>
      <c r="H29" s="38"/>
      <c r="I29" s="38"/>
    </row>
    <row r="30" spans="1:9" x14ac:dyDescent="0.25">
      <c r="A30" s="44"/>
      <c r="B30" s="14" t="s">
        <v>6</v>
      </c>
      <c r="C30" s="10"/>
      <c r="D30" s="18">
        <f>+EQUITY!B20</f>
        <v>38041</v>
      </c>
      <c r="E30" s="18"/>
      <c r="F30" s="18">
        <v>38038</v>
      </c>
      <c r="H30" s="38"/>
      <c r="I30" s="38"/>
    </row>
    <row r="31" spans="1:9" x14ac:dyDescent="0.25">
      <c r="A31" s="44"/>
      <c r="B31" s="14" t="s">
        <v>71</v>
      </c>
      <c r="C31" s="10"/>
      <c r="D31" s="18">
        <f>+SUM(EQUITY!C20:E20)</f>
        <v>40752</v>
      </c>
      <c r="E31" s="18"/>
      <c r="F31" s="18">
        <v>39658</v>
      </c>
      <c r="H31" s="38"/>
      <c r="I31" s="38"/>
    </row>
    <row r="32" spans="1:9" x14ac:dyDescent="0.25">
      <c r="A32" s="44"/>
      <c r="B32" s="19"/>
      <c r="C32" s="10"/>
      <c r="D32" s="18"/>
      <c r="E32" s="18"/>
      <c r="F32" s="18"/>
      <c r="H32" s="38"/>
      <c r="I32" s="38"/>
    </row>
    <row r="33" spans="1:9" x14ac:dyDescent="0.25">
      <c r="A33" s="45" t="s">
        <v>51</v>
      </c>
      <c r="B33" s="19"/>
      <c r="C33" s="10"/>
      <c r="D33" s="37">
        <f>SUM(D30:D32)</f>
        <v>78793</v>
      </c>
      <c r="E33" s="18"/>
      <c r="F33" s="37">
        <f>SUM(F30:F32)</f>
        <v>77696</v>
      </c>
      <c r="H33" s="38"/>
      <c r="I33" s="38"/>
    </row>
    <row r="34" spans="1:9" x14ac:dyDescent="0.25">
      <c r="A34" s="44"/>
      <c r="B34" s="19"/>
      <c r="C34" s="10"/>
      <c r="D34" s="18"/>
      <c r="E34" s="18"/>
      <c r="F34" s="18"/>
      <c r="H34" s="38"/>
      <c r="I34" s="38"/>
    </row>
    <row r="35" spans="1:9" x14ac:dyDescent="0.25">
      <c r="A35" s="44"/>
      <c r="B35" s="19" t="s">
        <v>5</v>
      </c>
      <c r="C35" s="10"/>
      <c r="D35" s="18"/>
      <c r="E35" s="18"/>
      <c r="F35" s="18"/>
      <c r="H35" s="38"/>
      <c r="I35" s="38"/>
    </row>
    <row r="36" spans="1:9" x14ac:dyDescent="0.25">
      <c r="A36" s="44"/>
      <c r="B36" s="14" t="s">
        <v>4</v>
      </c>
      <c r="C36" s="10"/>
      <c r="D36" s="20">
        <v>21</v>
      </c>
      <c r="E36" s="18"/>
      <c r="F36" s="20">
        <v>89</v>
      </c>
      <c r="H36" s="38"/>
      <c r="I36" s="38"/>
    </row>
    <row r="37" spans="1:9" x14ac:dyDescent="0.25">
      <c r="A37" s="44"/>
      <c r="B37" s="14" t="s">
        <v>3</v>
      </c>
      <c r="C37" s="10"/>
      <c r="D37" s="22">
        <v>1611</v>
      </c>
      <c r="E37" s="18"/>
      <c r="F37" s="22">
        <v>1611</v>
      </c>
      <c r="H37" s="38"/>
      <c r="I37" s="38"/>
    </row>
    <row r="38" spans="1:9" x14ac:dyDescent="0.25">
      <c r="A38" s="44"/>
      <c r="B38" s="19"/>
      <c r="C38" s="10"/>
      <c r="D38" s="18">
        <f>SUM(D36:D37)</f>
        <v>1632</v>
      </c>
      <c r="E38" s="18"/>
      <c r="F38" s="18">
        <f>SUM(F36:F37)</f>
        <v>1700</v>
      </c>
      <c r="H38" s="38"/>
      <c r="I38" s="38"/>
    </row>
    <row r="39" spans="1:9" x14ac:dyDescent="0.25">
      <c r="A39" s="44"/>
      <c r="B39" s="19"/>
      <c r="C39" s="10"/>
      <c r="D39" s="18"/>
      <c r="E39" s="18"/>
      <c r="F39" s="18"/>
      <c r="H39" s="38"/>
      <c r="I39" s="38"/>
    </row>
    <row r="40" spans="1:9" x14ac:dyDescent="0.25">
      <c r="A40" s="44"/>
      <c r="B40" s="19" t="s">
        <v>2</v>
      </c>
      <c r="C40" s="10"/>
      <c r="D40" s="18"/>
      <c r="E40" s="18"/>
      <c r="F40" s="18"/>
      <c r="H40" s="38"/>
      <c r="I40" s="38"/>
    </row>
    <row r="41" spans="1:9" x14ac:dyDescent="0.25">
      <c r="A41" s="44"/>
      <c r="B41" s="14" t="s">
        <v>70</v>
      </c>
      <c r="C41" s="10"/>
      <c r="D41" s="20">
        <f>10285+2019</f>
        <v>12304</v>
      </c>
      <c r="E41" s="18"/>
      <c r="F41" s="20">
        <v>11550</v>
      </c>
      <c r="H41" s="38"/>
      <c r="I41" s="38"/>
    </row>
    <row r="42" spans="1:9" x14ac:dyDescent="0.25">
      <c r="A42" s="44"/>
      <c r="B42" s="14" t="s">
        <v>1</v>
      </c>
      <c r="C42" s="10"/>
      <c r="D42" s="21">
        <v>272</v>
      </c>
      <c r="E42" s="18"/>
      <c r="F42" s="21">
        <v>272</v>
      </c>
      <c r="H42" s="38"/>
      <c r="I42" s="38"/>
    </row>
    <row r="43" spans="1:9" x14ac:dyDescent="0.25">
      <c r="A43" s="44"/>
      <c r="B43" s="14" t="s">
        <v>130</v>
      </c>
      <c r="C43" s="10"/>
      <c r="D43" s="22">
        <v>10</v>
      </c>
      <c r="E43" s="18"/>
      <c r="F43" s="22">
        <v>321</v>
      </c>
      <c r="H43" s="38"/>
      <c r="I43" s="38"/>
    </row>
    <row r="44" spans="1:9" x14ac:dyDescent="0.25">
      <c r="A44" s="44"/>
      <c r="B44" s="19"/>
      <c r="C44" s="10"/>
      <c r="D44" s="18">
        <f>SUM(D41:D43)</f>
        <v>12586</v>
      </c>
      <c r="E44" s="18"/>
      <c r="F44" s="18">
        <f>SUM(F41:F43)</f>
        <v>12143</v>
      </c>
      <c r="H44" s="38"/>
      <c r="I44" s="38"/>
    </row>
    <row r="45" spans="1:9" x14ac:dyDescent="0.25">
      <c r="A45" s="44"/>
      <c r="B45" s="19"/>
      <c r="C45" s="10"/>
      <c r="D45" s="18"/>
      <c r="E45" s="18"/>
      <c r="F45" s="18"/>
      <c r="H45" s="38"/>
      <c r="I45" s="38"/>
    </row>
    <row r="46" spans="1:9" x14ac:dyDescent="0.25">
      <c r="A46" s="45" t="s">
        <v>52</v>
      </c>
      <c r="B46" s="19"/>
      <c r="C46" s="10"/>
      <c r="D46" s="37">
        <f>+D44+D38</f>
        <v>14218</v>
      </c>
      <c r="E46" s="18"/>
      <c r="F46" s="37">
        <f>+F44+F38</f>
        <v>13843</v>
      </c>
      <c r="H46" s="38"/>
      <c r="I46" s="38"/>
    </row>
    <row r="47" spans="1:9" x14ac:dyDescent="0.25">
      <c r="A47" s="44"/>
      <c r="D47" s="10"/>
      <c r="E47" s="10"/>
      <c r="F47" s="10"/>
      <c r="H47" s="38"/>
      <c r="I47" s="38"/>
    </row>
    <row r="48" spans="1:9" ht="16.5" thickBot="1" x14ac:dyDescent="0.3">
      <c r="A48" s="45" t="s">
        <v>0</v>
      </c>
      <c r="B48" s="19"/>
      <c r="C48" s="10"/>
      <c r="D48" s="23">
        <f>+D46+D33</f>
        <v>93011</v>
      </c>
      <c r="E48" s="18"/>
      <c r="F48" s="23">
        <f>+F46+F33</f>
        <v>91539</v>
      </c>
      <c r="H48" s="38"/>
      <c r="I48" s="38"/>
    </row>
    <row r="49" spans="1:9" ht="16.5" thickTop="1" x14ac:dyDescent="0.25">
      <c r="A49" s="44"/>
      <c r="B49" s="19"/>
      <c r="C49" s="10"/>
      <c r="D49" s="24"/>
      <c r="E49" s="18"/>
      <c r="F49" s="43"/>
      <c r="I49" s="38"/>
    </row>
    <row r="50" spans="1:9" x14ac:dyDescent="0.25">
      <c r="C50" s="10"/>
      <c r="D50" s="18"/>
      <c r="E50" s="18"/>
      <c r="F50" s="42"/>
      <c r="I50" s="38"/>
    </row>
    <row r="51" spans="1:9" ht="16.5" thickBot="1" x14ac:dyDescent="0.3">
      <c r="A51" s="42" t="s">
        <v>76</v>
      </c>
      <c r="C51" s="10"/>
      <c r="D51" s="81">
        <f>+D33/(D30*10)</f>
        <v>0.20712652138482163</v>
      </c>
      <c r="E51" s="25"/>
      <c r="F51" s="81">
        <f>+F33/(F30*10)</f>
        <v>0.20425889899574109</v>
      </c>
      <c r="I51" s="38"/>
    </row>
    <row r="52" spans="1:9" x14ac:dyDescent="0.25">
      <c r="A52" s="44"/>
      <c r="B52" s="14"/>
      <c r="C52" s="10"/>
      <c r="D52" s="18"/>
      <c r="E52" s="18"/>
      <c r="F52" s="18"/>
    </row>
    <row r="53" spans="1:9" x14ac:dyDescent="0.25">
      <c r="A53" s="42"/>
    </row>
    <row r="54" spans="1:9" x14ac:dyDescent="0.25">
      <c r="A54" s="42" t="s">
        <v>65</v>
      </c>
    </row>
    <row r="55" spans="1:9" x14ac:dyDescent="0.25">
      <c r="A55" s="8" t="s">
        <v>157</v>
      </c>
    </row>
    <row r="56" spans="1:9" x14ac:dyDescent="0.25">
      <c r="A56" s="42"/>
    </row>
    <row r="57" spans="1:9" x14ac:dyDescent="0.25">
      <c r="A57" s="42"/>
    </row>
    <row r="58" spans="1:9" x14ac:dyDescent="0.25">
      <c r="A58" s="42"/>
    </row>
    <row r="59" spans="1:9" x14ac:dyDescent="0.25">
      <c r="A59" s="42"/>
    </row>
    <row r="60" spans="1:9" x14ac:dyDescent="0.25">
      <c r="A60" s="42"/>
    </row>
    <row r="61" spans="1:9" x14ac:dyDescent="0.25">
      <c r="A61" s="42"/>
    </row>
    <row r="62" spans="1:9" x14ac:dyDescent="0.25">
      <c r="A62" s="42"/>
    </row>
    <row r="63" spans="1:9" x14ac:dyDescent="0.25">
      <c r="A63" s="42"/>
    </row>
    <row r="64" spans="1:9" x14ac:dyDescent="0.25">
      <c r="A64" s="42"/>
    </row>
  </sheetData>
  <phoneticPr fontId="0" type="noConversion"/>
  <pageMargins left="0.25" right="0.7" top="0.75" bottom="0.75" header="0.3" footer="0.3"/>
  <pageSetup paperSize="9" scale="73" orientation="portrait" cellComments="asDisplayed" r:id="rId1"/>
  <headerFooter alignWithMargins="0">
    <oddFooter>&amp;R&amp;"Times New Roman,Regular"&amp;11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9"/>
  <sheetViews>
    <sheetView zoomScaleNormal="100" workbookViewId="0">
      <selection activeCell="A11" sqref="A11"/>
    </sheetView>
  </sheetViews>
  <sheetFormatPr defaultRowHeight="12.75" x14ac:dyDescent="0.2"/>
  <cols>
    <col min="1" max="1" width="47.85546875" customWidth="1"/>
    <col min="2" max="3" width="17" customWidth="1"/>
    <col min="4" max="4" width="18.85546875" bestFit="1" customWidth="1"/>
    <col min="5" max="6" width="17" customWidth="1"/>
  </cols>
  <sheetData>
    <row r="1" spans="1:6" ht="15.75" x14ac:dyDescent="0.25">
      <c r="A1" s="39" t="s">
        <v>61</v>
      </c>
      <c r="B1" s="1"/>
      <c r="C1" s="1"/>
      <c r="D1" s="1"/>
      <c r="E1" s="85"/>
      <c r="F1" s="85"/>
    </row>
    <row r="2" spans="1:6" ht="15.75" x14ac:dyDescent="0.25">
      <c r="A2" s="8" t="s">
        <v>17</v>
      </c>
      <c r="B2" s="1"/>
      <c r="C2" s="1"/>
      <c r="D2" s="1"/>
      <c r="E2" s="1"/>
      <c r="F2" s="1"/>
    </row>
    <row r="3" spans="1:6" ht="15.75" x14ac:dyDescent="0.25">
      <c r="A3" s="8"/>
      <c r="B3" s="1"/>
      <c r="C3" s="1"/>
      <c r="D3" s="1"/>
      <c r="E3" s="1"/>
      <c r="F3" s="1"/>
    </row>
    <row r="4" spans="1:6" ht="15.75" x14ac:dyDescent="0.25">
      <c r="A4" s="39" t="s">
        <v>38</v>
      </c>
      <c r="B4" s="1"/>
      <c r="C4" s="1"/>
      <c r="D4" s="1"/>
      <c r="E4" s="1"/>
      <c r="F4" s="1"/>
    </row>
    <row r="5" spans="1:6" ht="15.75" x14ac:dyDescent="0.25">
      <c r="A5" s="39" t="s">
        <v>134</v>
      </c>
      <c r="B5" s="1"/>
      <c r="C5" s="1"/>
      <c r="D5" s="1"/>
      <c r="E5" s="1"/>
      <c r="F5" s="1"/>
    </row>
    <row r="6" spans="1:6" ht="15.75" x14ac:dyDescent="0.25">
      <c r="A6" s="39" t="s">
        <v>16</v>
      </c>
      <c r="B6" s="1"/>
      <c r="C6" s="1"/>
      <c r="D6" s="1"/>
      <c r="E6" s="1"/>
      <c r="F6" s="1"/>
    </row>
    <row r="7" spans="1:6" ht="15.75" x14ac:dyDescent="0.25">
      <c r="A7" s="39"/>
      <c r="B7" s="1"/>
      <c r="C7" s="1"/>
      <c r="D7" s="1"/>
      <c r="E7" s="1"/>
      <c r="F7" s="1"/>
    </row>
    <row r="8" spans="1:6" ht="15.75" x14ac:dyDescent="0.25">
      <c r="A8" s="75"/>
      <c r="B8" s="1"/>
      <c r="C8" s="1"/>
      <c r="D8" s="1"/>
      <c r="E8" s="1"/>
      <c r="F8" s="1"/>
    </row>
    <row r="9" spans="1:6" ht="15.75" x14ac:dyDescent="0.25">
      <c r="A9" s="56" t="s">
        <v>139</v>
      </c>
      <c r="B9" s="86" t="s">
        <v>78</v>
      </c>
      <c r="C9" s="87"/>
      <c r="D9" s="87"/>
      <c r="E9" s="87"/>
      <c r="F9" s="88"/>
    </row>
    <row r="10" spans="1:6" ht="15.75" x14ac:dyDescent="0.25">
      <c r="A10" s="56"/>
      <c r="B10" s="46"/>
      <c r="C10" s="47"/>
      <c r="D10" s="47"/>
      <c r="E10" s="47"/>
      <c r="F10" s="48"/>
    </row>
    <row r="11" spans="1:6" ht="15.75" x14ac:dyDescent="0.25">
      <c r="A11" s="8"/>
      <c r="B11" s="5" t="s">
        <v>37</v>
      </c>
      <c r="C11" s="84" t="s">
        <v>83</v>
      </c>
      <c r="D11" s="84" t="s">
        <v>54</v>
      </c>
      <c r="E11" s="84" t="s">
        <v>36</v>
      </c>
      <c r="F11" s="84" t="s">
        <v>35</v>
      </c>
    </row>
    <row r="12" spans="1:6" ht="15.75" x14ac:dyDescent="0.25">
      <c r="A12" s="8"/>
      <c r="B12" s="6" t="s">
        <v>34</v>
      </c>
      <c r="C12" s="26" t="s">
        <v>84</v>
      </c>
      <c r="D12" s="26" t="s">
        <v>55</v>
      </c>
      <c r="E12" s="26" t="s">
        <v>131</v>
      </c>
      <c r="F12" s="27"/>
    </row>
    <row r="13" spans="1:6" ht="15.75" x14ac:dyDescent="0.25">
      <c r="A13" s="8"/>
      <c r="B13" s="6"/>
      <c r="C13" s="26"/>
      <c r="D13" s="26" t="s">
        <v>50</v>
      </c>
      <c r="E13" s="26"/>
      <c r="F13" s="27"/>
    </row>
    <row r="14" spans="1:6" ht="15.75" x14ac:dyDescent="0.25">
      <c r="A14" s="8"/>
      <c r="B14" s="28" t="s">
        <v>15</v>
      </c>
      <c r="C14" s="29" t="s">
        <v>15</v>
      </c>
      <c r="D14" s="29" t="s">
        <v>15</v>
      </c>
      <c r="E14" s="29" t="s">
        <v>15</v>
      </c>
      <c r="F14" s="29" t="s">
        <v>15</v>
      </c>
    </row>
    <row r="15" spans="1:6" ht="15.75" x14ac:dyDescent="0.25">
      <c r="A15" s="8"/>
      <c r="B15" s="7"/>
      <c r="C15" s="27"/>
      <c r="D15" s="27"/>
      <c r="E15" s="27"/>
      <c r="F15" s="27"/>
    </row>
    <row r="16" spans="1:6" ht="22.5" customHeight="1" x14ac:dyDescent="0.25">
      <c r="A16" s="39" t="s">
        <v>141</v>
      </c>
      <c r="B16" s="30">
        <v>38038</v>
      </c>
      <c r="C16" s="31">
        <v>9646</v>
      </c>
      <c r="D16" s="31">
        <v>598</v>
      </c>
      <c r="E16" s="31">
        <v>29414</v>
      </c>
      <c r="F16" s="31">
        <f>SUM(B16:E16)</f>
        <v>77696</v>
      </c>
    </row>
    <row r="17" spans="1:6" ht="24" customHeight="1" x14ac:dyDescent="0.25">
      <c r="A17" s="8" t="s">
        <v>160</v>
      </c>
      <c r="B17" s="30">
        <v>0</v>
      </c>
      <c r="C17" s="31">
        <v>0</v>
      </c>
      <c r="D17" s="31">
        <v>-157</v>
      </c>
      <c r="E17" s="31">
        <f>+'SCI (2)'!I25</f>
        <v>1250</v>
      </c>
      <c r="F17" s="31">
        <f>SUM(B17:E17)</f>
        <v>1093</v>
      </c>
    </row>
    <row r="18" spans="1:6" ht="24" customHeight="1" x14ac:dyDescent="0.25">
      <c r="A18" s="8" t="s">
        <v>161</v>
      </c>
      <c r="B18" s="30"/>
      <c r="C18" s="31"/>
      <c r="D18" s="31"/>
      <c r="E18" s="31"/>
      <c r="F18" s="31"/>
    </row>
    <row r="19" spans="1:6" ht="18" customHeight="1" x14ac:dyDescent="0.25">
      <c r="A19" s="89" t="s">
        <v>162</v>
      </c>
      <c r="B19" s="30">
        <v>3</v>
      </c>
      <c r="C19" s="31">
        <v>1</v>
      </c>
      <c r="D19" s="31">
        <v>0</v>
      </c>
      <c r="E19" s="31">
        <v>0</v>
      </c>
      <c r="F19" s="31">
        <f>SUM(B19:E19)</f>
        <v>4</v>
      </c>
    </row>
    <row r="20" spans="1:6" ht="24" customHeight="1" thickBot="1" x14ac:dyDescent="0.3">
      <c r="A20" s="8" t="s">
        <v>142</v>
      </c>
      <c r="B20" s="32">
        <f>SUM(B16:B19)</f>
        <v>38041</v>
      </c>
      <c r="C20" s="32">
        <f t="shared" ref="C20:F20" si="0">SUM(C16:C19)</f>
        <v>9647</v>
      </c>
      <c r="D20" s="32">
        <f t="shared" si="0"/>
        <v>441</v>
      </c>
      <c r="E20" s="32">
        <f t="shared" si="0"/>
        <v>30664</v>
      </c>
      <c r="F20" s="32">
        <f t="shared" si="0"/>
        <v>78793</v>
      </c>
    </row>
    <row r="21" spans="1:6" ht="13.5" thickTop="1" x14ac:dyDescent="0.2">
      <c r="A21" s="75"/>
      <c r="B21" s="75"/>
      <c r="C21" s="75"/>
      <c r="D21" s="75"/>
      <c r="E21" s="75"/>
      <c r="F21" s="75"/>
    </row>
    <row r="22" spans="1:6" x14ac:dyDescent="0.2">
      <c r="A22" s="75"/>
      <c r="B22" s="75"/>
      <c r="C22" s="75"/>
      <c r="D22" s="75"/>
      <c r="E22" s="75"/>
      <c r="F22" s="75"/>
    </row>
    <row r="23" spans="1:6" x14ac:dyDescent="0.2">
      <c r="A23" s="75"/>
      <c r="B23" s="75"/>
      <c r="C23" s="75"/>
      <c r="D23" s="75"/>
      <c r="E23" s="75"/>
      <c r="F23" s="75"/>
    </row>
    <row r="24" spans="1:6" ht="15.75" x14ac:dyDescent="0.25">
      <c r="A24" s="56"/>
      <c r="B24" s="75"/>
      <c r="C24" s="75"/>
      <c r="D24" s="75"/>
      <c r="E24" s="75"/>
      <c r="F24" s="75"/>
    </row>
    <row r="25" spans="1:6" ht="15.75" x14ac:dyDescent="0.25">
      <c r="A25" s="56" t="s">
        <v>140</v>
      </c>
      <c r="B25" s="86" t="s">
        <v>78</v>
      </c>
      <c r="C25" s="87"/>
      <c r="D25" s="87"/>
      <c r="E25" s="87"/>
      <c r="F25" s="88"/>
    </row>
    <row r="26" spans="1:6" ht="15.75" x14ac:dyDescent="0.25">
      <c r="A26" s="8"/>
      <c r="B26" s="46"/>
      <c r="C26" s="47"/>
      <c r="D26" s="47"/>
      <c r="E26" s="47"/>
      <c r="F26" s="48"/>
    </row>
    <row r="27" spans="1:6" ht="15.75" x14ac:dyDescent="0.25">
      <c r="A27" s="8"/>
      <c r="B27" s="6" t="s">
        <v>37</v>
      </c>
      <c r="C27" s="84" t="s">
        <v>83</v>
      </c>
      <c r="D27" s="26" t="s">
        <v>54</v>
      </c>
      <c r="E27" s="26" t="s">
        <v>36</v>
      </c>
      <c r="F27" s="26" t="s">
        <v>35</v>
      </c>
    </row>
    <row r="28" spans="1:6" ht="15.75" x14ac:dyDescent="0.25">
      <c r="A28" s="8"/>
      <c r="B28" s="6" t="s">
        <v>34</v>
      </c>
      <c r="C28" s="26" t="s">
        <v>84</v>
      </c>
      <c r="D28" s="26" t="s">
        <v>55</v>
      </c>
      <c r="E28" s="26" t="s">
        <v>131</v>
      </c>
      <c r="F28" s="27"/>
    </row>
    <row r="29" spans="1:6" ht="15.75" x14ac:dyDescent="0.25">
      <c r="A29" s="8"/>
      <c r="B29" s="6"/>
      <c r="C29" s="26"/>
      <c r="D29" s="26" t="s">
        <v>50</v>
      </c>
      <c r="E29" s="26"/>
      <c r="F29" s="27"/>
    </row>
    <row r="30" spans="1:6" ht="15.75" x14ac:dyDescent="0.25">
      <c r="A30" s="8"/>
      <c r="B30" s="28" t="s">
        <v>15</v>
      </c>
      <c r="C30" s="29" t="s">
        <v>15</v>
      </c>
      <c r="D30" s="29" t="s">
        <v>15</v>
      </c>
      <c r="E30" s="29" t="s">
        <v>15</v>
      </c>
      <c r="F30" s="29" t="s">
        <v>15</v>
      </c>
    </row>
    <row r="31" spans="1:6" ht="15.75" x14ac:dyDescent="0.25">
      <c r="A31" s="8"/>
      <c r="B31" s="7"/>
      <c r="C31" s="27"/>
      <c r="D31" s="27"/>
      <c r="E31" s="27"/>
      <c r="F31" s="27"/>
    </row>
    <row r="32" spans="1:6" ht="23.25" customHeight="1" x14ac:dyDescent="0.25">
      <c r="A32" s="39" t="s">
        <v>104</v>
      </c>
      <c r="B32" s="30">
        <v>38038</v>
      </c>
      <c r="C32" s="31">
        <v>9646</v>
      </c>
      <c r="D32" s="31">
        <v>115</v>
      </c>
      <c r="E32" s="31">
        <v>23937</v>
      </c>
      <c r="F32" s="31">
        <f>SUM(B32:E32)</f>
        <v>71736</v>
      </c>
    </row>
    <row r="33" spans="1:6" ht="23.25" customHeight="1" x14ac:dyDescent="0.25">
      <c r="A33" s="8" t="s">
        <v>160</v>
      </c>
      <c r="B33" s="30">
        <v>0</v>
      </c>
      <c r="C33" s="31">
        <v>0</v>
      </c>
      <c r="D33" s="31">
        <v>67</v>
      </c>
      <c r="E33" s="31">
        <v>2726</v>
      </c>
      <c r="F33" s="31">
        <f>SUM(B33:E33)</f>
        <v>2793</v>
      </c>
    </row>
    <row r="34" spans="1:6" ht="23.25" customHeight="1" thickBot="1" x14ac:dyDescent="0.3">
      <c r="A34" s="8" t="s">
        <v>145</v>
      </c>
      <c r="B34" s="32">
        <f t="shared" ref="B34:F34" si="1">+SUM(B33:B33,B32:B32)</f>
        <v>38038</v>
      </c>
      <c r="C34" s="32">
        <f t="shared" si="1"/>
        <v>9646</v>
      </c>
      <c r="D34" s="32">
        <f t="shared" si="1"/>
        <v>182</v>
      </c>
      <c r="E34" s="32">
        <f t="shared" si="1"/>
        <v>26663</v>
      </c>
      <c r="F34" s="32">
        <f t="shared" si="1"/>
        <v>74529</v>
      </c>
    </row>
    <row r="35" spans="1:6" ht="13.5" thickTop="1" x14ac:dyDescent="0.2">
      <c r="D35" s="75"/>
      <c r="E35" s="75"/>
      <c r="F35" s="75"/>
    </row>
    <row r="36" spans="1:6" x14ac:dyDescent="0.2">
      <c r="D36" s="75"/>
      <c r="E36" s="75"/>
      <c r="F36" s="75"/>
    </row>
    <row r="37" spans="1:6" ht="15.75" x14ac:dyDescent="0.25">
      <c r="A37" s="8"/>
    </row>
    <row r="38" spans="1:6" ht="15.75" x14ac:dyDescent="0.25">
      <c r="A38" s="8" t="s">
        <v>96</v>
      </c>
    </row>
    <row r="39" spans="1:6" ht="15.75" x14ac:dyDescent="0.25">
      <c r="A39" s="8" t="s">
        <v>157</v>
      </c>
    </row>
  </sheetData>
  <mergeCells count="3">
    <mergeCell ref="E1:F1"/>
    <mergeCell ref="B9:F9"/>
    <mergeCell ref="B25:F25"/>
  </mergeCells>
  <pageMargins left="0.7" right="0.7" top="0.75" bottom="0.75" header="0.3" footer="0.3"/>
  <pageSetup paperSize="9" scale="66" orientation="portrait" cellComments="asDisplayed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7"/>
  <sheetViews>
    <sheetView zoomScale="75" zoomScaleNormal="100" workbookViewId="0">
      <selection activeCell="A34" sqref="A34"/>
    </sheetView>
  </sheetViews>
  <sheetFormatPr defaultRowHeight="15.75" x14ac:dyDescent="0.25"/>
  <cols>
    <col min="1" max="1" width="75.85546875" style="8" customWidth="1"/>
    <col min="2" max="2" width="24.7109375" style="11" customWidth="1"/>
    <col min="3" max="3" width="3.5703125" style="1" customWidth="1"/>
    <col min="4" max="4" width="25.85546875" style="1" bestFit="1" customWidth="1"/>
    <col min="5" max="5" width="7.5703125" style="1" customWidth="1"/>
    <col min="6" max="16384" width="9.140625" style="1"/>
  </cols>
  <sheetData>
    <row r="1" spans="1:4" x14ac:dyDescent="0.25">
      <c r="A1" s="39" t="s">
        <v>61</v>
      </c>
      <c r="B1" s="85"/>
      <c r="C1" s="85"/>
      <c r="D1" s="85"/>
    </row>
    <row r="2" spans="1:4" x14ac:dyDescent="0.25">
      <c r="A2" s="8" t="s">
        <v>17</v>
      </c>
    </row>
    <row r="4" spans="1:4" x14ac:dyDescent="0.25">
      <c r="A4" s="39" t="s">
        <v>67</v>
      </c>
    </row>
    <row r="5" spans="1:4" x14ac:dyDescent="0.25">
      <c r="A5" s="39" t="s">
        <v>134</v>
      </c>
    </row>
    <row r="6" spans="1:4" x14ac:dyDescent="0.25">
      <c r="A6" s="39" t="s">
        <v>16</v>
      </c>
    </row>
    <row r="7" spans="1:4" x14ac:dyDescent="0.25">
      <c r="A7" s="39"/>
      <c r="D7" s="4" t="s">
        <v>103</v>
      </c>
    </row>
    <row r="8" spans="1:4" x14ac:dyDescent="0.25">
      <c r="A8" s="39"/>
      <c r="B8" s="57" t="s">
        <v>30</v>
      </c>
      <c r="D8" s="3" t="s">
        <v>29</v>
      </c>
    </row>
    <row r="9" spans="1:4" x14ac:dyDescent="0.25">
      <c r="A9" s="39"/>
      <c r="B9" s="57" t="s">
        <v>150</v>
      </c>
      <c r="D9" s="3" t="s">
        <v>27</v>
      </c>
    </row>
    <row r="10" spans="1:4" x14ac:dyDescent="0.25">
      <c r="A10" s="39"/>
      <c r="B10" s="57" t="s">
        <v>151</v>
      </c>
      <c r="D10" s="3" t="s">
        <v>59</v>
      </c>
    </row>
    <row r="11" spans="1:4" x14ac:dyDescent="0.25">
      <c r="A11" s="39"/>
      <c r="B11" s="58" t="s">
        <v>136</v>
      </c>
      <c r="C11" s="80"/>
      <c r="D11" s="49" t="s">
        <v>143</v>
      </c>
    </row>
    <row r="12" spans="1:4" x14ac:dyDescent="0.25">
      <c r="B12" s="57" t="s">
        <v>15</v>
      </c>
      <c r="D12" s="3" t="s">
        <v>15</v>
      </c>
    </row>
    <row r="13" spans="1:4" x14ac:dyDescent="0.25">
      <c r="A13" s="39" t="s">
        <v>48</v>
      </c>
    </row>
    <row r="14" spans="1:4" x14ac:dyDescent="0.25">
      <c r="A14" s="8" t="s">
        <v>47</v>
      </c>
      <c r="B14" s="11">
        <f>+'SCI (2)'!I23</f>
        <v>1819</v>
      </c>
      <c r="D14" s="34">
        <v>3518</v>
      </c>
    </row>
    <row r="15" spans="1:4" x14ac:dyDescent="0.25">
      <c r="A15" s="8" t="s">
        <v>46</v>
      </c>
      <c r="D15" s="11"/>
    </row>
    <row r="16" spans="1:4" x14ac:dyDescent="0.25">
      <c r="A16" s="8" t="s">
        <v>60</v>
      </c>
      <c r="B16" s="11">
        <v>2</v>
      </c>
      <c r="D16" s="34">
        <v>2</v>
      </c>
    </row>
    <row r="17" spans="1:6" x14ac:dyDescent="0.25">
      <c r="A17" s="8" t="s">
        <v>81</v>
      </c>
      <c r="B17" s="11">
        <v>0</v>
      </c>
      <c r="D17" s="34">
        <v>53</v>
      </c>
    </row>
    <row r="18" spans="1:6" x14ac:dyDescent="0.25">
      <c r="A18" s="8" t="s">
        <v>82</v>
      </c>
      <c r="B18" s="11">
        <v>213</v>
      </c>
      <c r="D18" s="34">
        <v>198</v>
      </c>
      <c r="E18" s="9"/>
    </row>
    <row r="19" spans="1:6" x14ac:dyDescent="0.25">
      <c r="A19" s="8" t="s">
        <v>108</v>
      </c>
      <c r="B19" s="11">
        <v>0</v>
      </c>
      <c r="D19" s="34">
        <v>-300</v>
      </c>
    </row>
    <row r="20" spans="1:6" x14ac:dyDescent="0.25">
      <c r="A20" s="8" t="s">
        <v>146</v>
      </c>
      <c r="B20" s="11">
        <v>0</v>
      </c>
      <c r="D20" s="34">
        <v>29</v>
      </c>
    </row>
    <row r="21" spans="1:6" x14ac:dyDescent="0.25">
      <c r="A21" s="8" t="s">
        <v>100</v>
      </c>
      <c r="B21" s="11">
        <v>5</v>
      </c>
      <c r="D21" s="34">
        <v>8</v>
      </c>
    </row>
    <row r="22" spans="1:6" x14ac:dyDescent="0.25">
      <c r="A22" s="8" t="s">
        <v>45</v>
      </c>
      <c r="B22" s="11">
        <v>-73</v>
      </c>
      <c r="D22" s="34">
        <v>-51</v>
      </c>
    </row>
    <row r="23" spans="1:6" x14ac:dyDescent="0.25">
      <c r="A23" s="8" t="s">
        <v>163</v>
      </c>
      <c r="B23" s="11">
        <v>105</v>
      </c>
      <c r="D23" s="34">
        <v>-107</v>
      </c>
    </row>
    <row r="24" spans="1:6" x14ac:dyDescent="0.25">
      <c r="B24" s="35"/>
      <c r="D24" s="35"/>
    </row>
    <row r="25" spans="1:6" x14ac:dyDescent="0.25">
      <c r="A25" s="8" t="s">
        <v>44</v>
      </c>
      <c r="B25" s="11">
        <f>SUM(B13:B24)</f>
        <v>2071</v>
      </c>
      <c r="D25" s="11">
        <f>SUM(D13:D24)</f>
        <v>3350</v>
      </c>
      <c r="F25" s="9"/>
    </row>
    <row r="26" spans="1:6" x14ac:dyDescent="0.25">
      <c r="A26" s="8" t="s">
        <v>91</v>
      </c>
      <c r="B26" s="11">
        <v>-1542</v>
      </c>
      <c r="D26" s="11">
        <v>-4985</v>
      </c>
    </row>
    <row r="27" spans="1:6" x14ac:dyDescent="0.25">
      <c r="A27" s="8" t="s">
        <v>92</v>
      </c>
      <c r="B27" s="11">
        <v>868</v>
      </c>
      <c r="D27" s="11">
        <v>-3862</v>
      </c>
    </row>
    <row r="28" spans="1:6" x14ac:dyDescent="0.25">
      <c r="A28" s="8" t="s">
        <v>93</v>
      </c>
      <c r="B28" s="33">
        <v>754</v>
      </c>
      <c r="C28" s="10"/>
      <c r="D28" s="33">
        <v>2692</v>
      </c>
    </row>
    <row r="29" spans="1:6" x14ac:dyDescent="0.25">
      <c r="A29" s="8" t="s">
        <v>132</v>
      </c>
      <c r="B29" s="35">
        <v>-2</v>
      </c>
      <c r="C29" s="10"/>
      <c r="D29" s="35">
        <v>-2</v>
      </c>
    </row>
    <row r="30" spans="1:6" x14ac:dyDescent="0.25">
      <c r="A30" s="8" t="s">
        <v>152</v>
      </c>
      <c r="B30" s="11">
        <f>SUM(B25:B29)</f>
        <v>2149</v>
      </c>
      <c r="D30" s="11">
        <f>SUM(D25:D29)</f>
        <v>-2807</v>
      </c>
    </row>
    <row r="31" spans="1:6" x14ac:dyDescent="0.25">
      <c r="A31" s="8" t="s">
        <v>43</v>
      </c>
      <c r="B31" s="11">
        <f>-B21</f>
        <v>-5</v>
      </c>
      <c r="D31" s="34">
        <v>-8</v>
      </c>
    </row>
    <row r="32" spans="1:6" x14ac:dyDescent="0.25">
      <c r="A32" s="8" t="s">
        <v>94</v>
      </c>
      <c r="B32" s="11">
        <v>0</v>
      </c>
      <c r="D32" s="34">
        <v>14</v>
      </c>
    </row>
    <row r="33" spans="1:5" x14ac:dyDescent="0.25">
      <c r="A33" s="8" t="s">
        <v>42</v>
      </c>
      <c r="B33" s="35">
        <v>-999</v>
      </c>
      <c r="D33" s="36">
        <v>-596</v>
      </c>
    </row>
    <row r="34" spans="1:5" x14ac:dyDescent="0.25">
      <c r="A34" s="39" t="s">
        <v>165</v>
      </c>
      <c r="B34" s="11">
        <f>SUM(B30:B33)</f>
        <v>1145</v>
      </c>
      <c r="D34" s="11">
        <f>SUM(D30:D33)</f>
        <v>-3397</v>
      </c>
    </row>
    <row r="35" spans="1:5" x14ac:dyDescent="0.25">
      <c r="D35" s="11"/>
    </row>
    <row r="36" spans="1:5" x14ac:dyDescent="0.25">
      <c r="A36" s="39" t="s">
        <v>41</v>
      </c>
      <c r="D36" s="11"/>
    </row>
    <row r="37" spans="1:5" x14ac:dyDescent="0.25">
      <c r="A37" s="8" t="s">
        <v>40</v>
      </c>
      <c r="B37" s="11">
        <f>-B22</f>
        <v>73</v>
      </c>
      <c r="D37" s="34">
        <v>51</v>
      </c>
    </row>
    <row r="38" spans="1:5" hidden="1" x14ac:dyDescent="0.25">
      <c r="A38" s="8" t="s">
        <v>125</v>
      </c>
      <c r="B38" s="11">
        <v>0</v>
      </c>
      <c r="D38" s="34">
        <v>0</v>
      </c>
    </row>
    <row r="39" spans="1:5" x14ac:dyDescent="0.25">
      <c r="A39" s="8" t="s">
        <v>105</v>
      </c>
      <c r="B39" s="11">
        <v>0</v>
      </c>
      <c r="D39" s="34">
        <v>20</v>
      </c>
    </row>
    <row r="40" spans="1:5" x14ac:dyDescent="0.25">
      <c r="A40" s="8" t="s">
        <v>107</v>
      </c>
      <c r="B40" s="11">
        <v>0</v>
      </c>
      <c r="D40" s="34">
        <v>300</v>
      </c>
    </row>
    <row r="41" spans="1:5" x14ac:dyDescent="0.25">
      <c r="A41" s="8" t="s">
        <v>97</v>
      </c>
      <c r="B41" s="35">
        <v>-76</v>
      </c>
      <c r="D41" s="36">
        <v>-204</v>
      </c>
    </row>
    <row r="42" spans="1:5" x14ac:dyDescent="0.25">
      <c r="A42" s="39" t="s">
        <v>153</v>
      </c>
      <c r="B42" s="11">
        <f>SUM(B37:B41)</f>
        <v>-3</v>
      </c>
      <c r="D42" s="11">
        <f>SUM(D37:D41)</f>
        <v>167</v>
      </c>
      <c r="E42" s="11"/>
    </row>
    <row r="43" spans="1:5" x14ac:dyDescent="0.25">
      <c r="D43" s="11"/>
      <c r="E43" s="11"/>
    </row>
    <row r="44" spans="1:5" x14ac:dyDescent="0.25">
      <c r="A44" s="39" t="s">
        <v>39</v>
      </c>
      <c r="D44" s="11"/>
      <c r="E44" s="11"/>
    </row>
    <row r="45" spans="1:5" x14ac:dyDescent="0.25">
      <c r="A45" s="8" t="s">
        <v>144</v>
      </c>
      <c r="B45" s="11">
        <v>4</v>
      </c>
      <c r="D45" s="34">
        <v>0</v>
      </c>
    </row>
    <row r="46" spans="1:5" x14ac:dyDescent="0.25">
      <c r="A46" s="8" t="s">
        <v>112</v>
      </c>
      <c r="B46" s="35">
        <v>-68</v>
      </c>
      <c r="D46" s="36">
        <v>-68</v>
      </c>
    </row>
    <row r="47" spans="1:5" x14ac:dyDescent="0.25">
      <c r="A47" s="39" t="s">
        <v>154</v>
      </c>
      <c r="B47" s="33">
        <f>SUM(B45:B46)</f>
        <v>-64</v>
      </c>
      <c r="C47" s="10"/>
      <c r="D47" s="33">
        <f>SUM(D45:D46)</f>
        <v>-68</v>
      </c>
    </row>
    <row r="48" spans="1:5" x14ac:dyDescent="0.25">
      <c r="B48" s="35"/>
      <c r="C48" s="10"/>
      <c r="D48" s="47"/>
    </row>
    <row r="49" spans="1:5" x14ac:dyDescent="0.25">
      <c r="A49" s="39" t="s">
        <v>155</v>
      </c>
      <c r="B49" s="11">
        <f>B34+B42+B47</f>
        <v>1078</v>
      </c>
      <c r="D49" s="11">
        <f>D34+D42+D47</f>
        <v>-3298</v>
      </c>
    </row>
    <row r="50" spans="1:5" x14ac:dyDescent="0.25">
      <c r="D50" s="11"/>
    </row>
    <row r="51" spans="1:5" x14ac:dyDescent="0.25">
      <c r="A51" s="62" t="s">
        <v>86</v>
      </c>
      <c r="D51" s="11"/>
    </row>
    <row r="52" spans="1:5" x14ac:dyDescent="0.25">
      <c r="A52" s="62" t="s">
        <v>164</v>
      </c>
      <c r="B52" s="11">
        <v>24294</v>
      </c>
      <c r="D52" s="11">
        <v>22885</v>
      </c>
    </row>
    <row r="53" spans="1:5" x14ac:dyDescent="0.25">
      <c r="A53" s="62"/>
      <c r="B53" s="1"/>
    </row>
    <row r="54" spans="1:5" x14ac:dyDescent="0.25">
      <c r="A54" s="62" t="s">
        <v>87</v>
      </c>
      <c r="B54" s="76"/>
      <c r="D54" s="60"/>
    </row>
    <row r="55" spans="1:5" ht="16.5" thickBot="1" x14ac:dyDescent="0.3">
      <c r="A55" s="61" t="s">
        <v>156</v>
      </c>
      <c r="B55" s="59">
        <f>SUM(B49:B54)</f>
        <v>25372</v>
      </c>
      <c r="D55" s="59">
        <f>SUM(D49:D54)</f>
        <v>19587</v>
      </c>
    </row>
    <row r="56" spans="1:5" ht="16.5" thickTop="1" x14ac:dyDescent="0.25">
      <c r="A56" s="39"/>
      <c r="B56" s="33"/>
      <c r="D56" s="33"/>
    </row>
    <row r="57" spans="1:5" x14ac:dyDescent="0.25">
      <c r="A57" s="8" t="s">
        <v>74</v>
      </c>
      <c r="B57" s="57" t="s">
        <v>15</v>
      </c>
    </row>
    <row r="58" spans="1:5" x14ac:dyDescent="0.25">
      <c r="B58" s="57"/>
    </row>
    <row r="59" spans="1:5" x14ac:dyDescent="0.25">
      <c r="A59" s="50" t="s">
        <v>95</v>
      </c>
    </row>
    <row r="60" spans="1:5" x14ac:dyDescent="0.25">
      <c r="A60" s="40" t="s">
        <v>88</v>
      </c>
    </row>
    <row r="61" spans="1:5" x14ac:dyDescent="0.25">
      <c r="A61" s="40" t="s">
        <v>9</v>
      </c>
      <c r="B61" s="11">
        <f>+SFP!D23</f>
        <v>26341</v>
      </c>
    </row>
    <row r="62" spans="1:5" x14ac:dyDescent="0.25">
      <c r="A62" s="40" t="s">
        <v>133</v>
      </c>
      <c r="B62" s="11">
        <f>-635-334</f>
        <v>-969</v>
      </c>
      <c r="D62" s="38"/>
      <c r="E62" s="38"/>
    </row>
    <row r="63" spans="1:5" ht="16.5" thickBot="1" x14ac:dyDescent="0.3">
      <c r="A63" s="40" t="s">
        <v>106</v>
      </c>
      <c r="B63" s="59">
        <f>+SUM(B61:B62)</f>
        <v>25372</v>
      </c>
      <c r="C63" s="33"/>
      <c r="D63" s="33"/>
    </row>
    <row r="64" spans="1:5" ht="16.5" thickTop="1" x14ac:dyDescent="0.25">
      <c r="A64" s="41"/>
      <c r="B64" s="33"/>
    </row>
    <row r="65" spans="1:3" x14ac:dyDescent="0.25">
      <c r="B65" s="33"/>
      <c r="C65" s="10"/>
    </row>
    <row r="66" spans="1:3" x14ac:dyDescent="0.25">
      <c r="A66" s="8" t="s">
        <v>99</v>
      </c>
      <c r="B66" s="33"/>
      <c r="C66" s="10"/>
    </row>
    <row r="67" spans="1:3" x14ac:dyDescent="0.25">
      <c r="A67" s="8" t="s">
        <v>158</v>
      </c>
    </row>
  </sheetData>
  <mergeCells count="1">
    <mergeCell ref="B1:D1"/>
  </mergeCells>
  <phoneticPr fontId="0" type="noConversion"/>
  <pageMargins left="0.75" right="0.35" top="0.65" bottom="0.63" header="0.5" footer="0.5"/>
  <pageSetup paperSize="9" scale="63" orientation="portrait" cellComments="asDisplayed" r:id="rId1"/>
  <headerFooter alignWithMargins="0">
    <oddFooter>&amp;R&amp;"Times New Roman,Regular"&amp;11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25" workbookViewId="0">
      <selection activeCell="L41" sqref="L41"/>
    </sheetView>
  </sheetViews>
  <sheetFormatPr defaultRowHeight="12.75" x14ac:dyDescent="0.2"/>
  <cols>
    <col min="1" max="1" width="41.85546875" customWidth="1"/>
    <col min="2" max="4" width="17" customWidth="1"/>
    <col min="5" max="5" width="18.85546875" bestFit="1" customWidth="1"/>
    <col min="6" max="7" width="17" customWidth="1"/>
  </cols>
  <sheetData>
    <row r="1" spans="1:7" ht="15.75" x14ac:dyDescent="0.25">
      <c r="A1" s="39" t="s">
        <v>61</v>
      </c>
      <c r="B1" s="1"/>
      <c r="C1" s="1"/>
      <c r="D1" s="1"/>
      <c r="E1" s="1"/>
      <c r="F1" s="85"/>
      <c r="G1" s="85"/>
    </row>
    <row r="2" spans="1:7" ht="15.75" x14ac:dyDescent="0.25">
      <c r="A2" s="8" t="s">
        <v>17</v>
      </c>
      <c r="B2" s="1"/>
      <c r="C2" s="1"/>
      <c r="D2" s="1"/>
      <c r="E2" s="1"/>
      <c r="F2" s="1"/>
      <c r="G2" s="1"/>
    </row>
    <row r="3" spans="1:7" ht="15.75" x14ac:dyDescent="0.25">
      <c r="A3" s="8"/>
      <c r="B3" s="1"/>
      <c r="C3" s="1"/>
      <c r="D3" s="1"/>
      <c r="E3" s="1"/>
      <c r="F3" s="1"/>
      <c r="G3" s="1"/>
    </row>
    <row r="4" spans="1:7" ht="15.75" x14ac:dyDescent="0.25">
      <c r="A4" s="39" t="s">
        <v>38</v>
      </c>
      <c r="B4" s="1"/>
      <c r="C4" s="1"/>
      <c r="D4" s="1"/>
      <c r="E4" s="1"/>
      <c r="F4" s="1"/>
      <c r="G4" s="1"/>
    </row>
    <row r="5" spans="1:7" ht="15.75" x14ac:dyDescent="0.25">
      <c r="A5" s="39" t="s">
        <v>113</v>
      </c>
      <c r="B5" s="1"/>
      <c r="C5" s="1"/>
      <c r="D5" s="1"/>
      <c r="E5" s="1"/>
      <c r="F5" s="1"/>
      <c r="G5" s="1"/>
    </row>
    <row r="6" spans="1:7" ht="15.75" x14ac:dyDescent="0.25">
      <c r="A6" s="39" t="s">
        <v>16</v>
      </c>
      <c r="B6" s="1"/>
      <c r="C6" s="1"/>
      <c r="D6" s="1"/>
      <c r="E6" s="1"/>
      <c r="F6" s="1"/>
      <c r="G6" s="1"/>
    </row>
    <row r="7" spans="1:7" ht="15.75" x14ac:dyDescent="0.25">
      <c r="A7" s="39"/>
      <c r="B7" s="1"/>
      <c r="C7" s="1"/>
      <c r="D7" s="1"/>
      <c r="E7" s="1"/>
      <c r="F7" s="1"/>
      <c r="G7" s="1"/>
    </row>
    <row r="8" spans="1:7" ht="15.75" x14ac:dyDescent="0.25">
      <c r="A8" s="39"/>
      <c r="B8" s="1"/>
      <c r="C8" s="1"/>
      <c r="D8" s="1"/>
      <c r="E8" s="1"/>
      <c r="F8" s="1"/>
      <c r="G8" s="1"/>
    </row>
    <row r="9" spans="1:7" ht="15.75" x14ac:dyDescent="0.25">
      <c r="A9" s="56" t="s">
        <v>119</v>
      </c>
      <c r="B9" s="86" t="s">
        <v>78</v>
      </c>
      <c r="C9" s="87"/>
      <c r="D9" s="87"/>
      <c r="E9" s="87"/>
      <c r="F9" s="87"/>
      <c r="G9" s="88"/>
    </row>
    <row r="10" spans="1:7" ht="15.75" x14ac:dyDescent="0.25">
      <c r="A10" s="8"/>
      <c r="B10" s="46"/>
      <c r="C10" s="47"/>
      <c r="D10" s="47"/>
      <c r="E10" s="47"/>
      <c r="F10" s="47"/>
      <c r="G10" s="48"/>
    </row>
    <row r="11" spans="1:7" ht="15.75" x14ac:dyDescent="0.25">
      <c r="A11" s="8"/>
      <c r="B11" s="5" t="s">
        <v>37</v>
      </c>
      <c r="C11" s="82" t="s">
        <v>53</v>
      </c>
      <c r="D11" s="82" t="s">
        <v>83</v>
      </c>
      <c r="E11" s="82" t="s">
        <v>54</v>
      </c>
      <c r="F11" s="82" t="s">
        <v>36</v>
      </c>
      <c r="G11" s="82" t="s">
        <v>35</v>
      </c>
    </row>
    <row r="12" spans="1:7" ht="15.75" x14ac:dyDescent="0.25">
      <c r="A12" s="8"/>
      <c r="B12" s="6" t="s">
        <v>34</v>
      </c>
      <c r="C12" s="26" t="s">
        <v>50</v>
      </c>
      <c r="D12" s="26" t="s">
        <v>84</v>
      </c>
      <c r="E12" s="26" t="s">
        <v>55</v>
      </c>
      <c r="F12" s="26" t="s">
        <v>33</v>
      </c>
      <c r="G12" s="27"/>
    </row>
    <row r="13" spans="1:7" ht="15.75" x14ac:dyDescent="0.25">
      <c r="A13" s="8"/>
      <c r="B13" s="6"/>
      <c r="C13" s="26"/>
      <c r="D13" s="26"/>
      <c r="E13" s="26" t="s">
        <v>50</v>
      </c>
      <c r="F13" s="26"/>
      <c r="G13" s="27"/>
    </row>
    <row r="14" spans="1:7" ht="15.75" x14ac:dyDescent="0.25">
      <c r="A14" s="8"/>
      <c r="B14" s="28" t="s">
        <v>15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15</v>
      </c>
    </row>
    <row r="15" spans="1:7" ht="15.75" x14ac:dyDescent="0.25">
      <c r="A15" s="8"/>
      <c r="B15" s="7"/>
      <c r="C15" s="27"/>
      <c r="D15" s="27"/>
      <c r="E15" s="27"/>
      <c r="F15" s="27"/>
      <c r="G15" s="27"/>
    </row>
    <row r="16" spans="1:7" ht="22.5" customHeight="1" x14ac:dyDescent="0.25">
      <c r="A16" s="39" t="s">
        <v>104</v>
      </c>
      <c r="B16" s="30">
        <v>38038</v>
      </c>
      <c r="C16" s="31">
        <v>0</v>
      </c>
      <c r="D16" s="31">
        <v>9646</v>
      </c>
      <c r="E16" s="31">
        <v>115</v>
      </c>
      <c r="F16" s="31">
        <f>24067-130</f>
        <v>23937</v>
      </c>
      <c r="G16" s="31">
        <f>SUM(B16:F16)</f>
        <v>71736</v>
      </c>
    </row>
    <row r="17" spans="1:7" ht="24" customHeight="1" x14ac:dyDescent="0.25">
      <c r="A17" s="8" t="s">
        <v>121</v>
      </c>
      <c r="B17" s="30">
        <v>0</v>
      </c>
      <c r="C17" s="31">
        <v>0</v>
      </c>
      <c r="D17" s="31">
        <v>0</v>
      </c>
      <c r="E17" s="31">
        <v>483</v>
      </c>
      <c r="F17" s="31">
        <f>+SCI!I25</f>
        <v>8900</v>
      </c>
      <c r="G17" s="31">
        <f>SUM(B17:F17)</f>
        <v>9383</v>
      </c>
    </row>
    <row r="18" spans="1:7" ht="24" customHeight="1" x14ac:dyDescent="0.25">
      <c r="A18" s="8" t="s">
        <v>110</v>
      </c>
      <c r="B18" s="30">
        <v>0</v>
      </c>
      <c r="C18" s="31">
        <v>0</v>
      </c>
      <c r="D18" s="31">
        <v>0</v>
      </c>
      <c r="E18" s="31">
        <v>0</v>
      </c>
      <c r="F18" s="31">
        <v>-3423</v>
      </c>
      <c r="G18" s="31">
        <f>SUM(B18:F18)</f>
        <v>-3423</v>
      </c>
    </row>
    <row r="19" spans="1:7" ht="24" customHeight="1" thickBot="1" x14ac:dyDescent="0.3">
      <c r="A19" s="8" t="s">
        <v>117</v>
      </c>
      <c r="B19" s="32">
        <f>SUM(B16:B18)</f>
        <v>38038</v>
      </c>
      <c r="C19" s="32">
        <f>SUM(C16:C18)</f>
        <v>0</v>
      </c>
      <c r="D19" s="32">
        <f t="shared" ref="D19:G19" si="0">SUM(D16:D18)</f>
        <v>9646</v>
      </c>
      <c r="E19" s="32">
        <f t="shared" si="0"/>
        <v>598</v>
      </c>
      <c r="F19" s="32">
        <f t="shared" si="0"/>
        <v>29414</v>
      </c>
      <c r="G19" s="32">
        <f t="shared" si="0"/>
        <v>77696</v>
      </c>
    </row>
    <row r="20" spans="1:7" ht="13.5" thickTop="1" x14ac:dyDescent="0.2"/>
    <row r="24" spans="1:7" ht="15.75" x14ac:dyDescent="0.25">
      <c r="A24" s="56" t="s">
        <v>120</v>
      </c>
      <c r="B24" s="86" t="s">
        <v>78</v>
      </c>
      <c r="C24" s="87"/>
      <c r="D24" s="87"/>
      <c r="E24" s="87"/>
      <c r="F24" s="87"/>
      <c r="G24" s="88"/>
    </row>
    <row r="25" spans="1:7" ht="15.75" x14ac:dyDescent="0.25">
      <c r="A25" s="8"/>
      <c r="B25" s="46"/>
      <c r="C25" s="47"/>
      <c r="D25" s="47"/>
      <c r="E25" s="47"/>
      <c r="F25" s="47"/>
      <c r="G25" s="48"/>
    </row>
    <row r="26" spans="1:7" ht="15.75" x14ac:dyDescent="0.25">
      <c r="A26" s="8"/>
      <c r="B26" s="6" t="s">
        <v>37</v>
      </c>
      <c r="C26" s="26" t="s">
        <v>53</v>
      </c>
      <c r="D26" s="82" t="s">
        <v>83</v>
      </c>
      <c r="E26" s="26" t="s">
        <v>54</v>
      </c>
      <c r="F26" s="26" t="s">
        <v>36</v>
      </c>
      <c r="G26" s="26" t="s">
        <v>35</v>
      </c>
    </row>
    <row r="27" spans="1:7" ht="15.75" x14ac:dyDescent="0.25">
      <c r="A27" s="8"/>
      <c r="B27" s="6" t="s">
        <v>34</v>
      </c>
      <c r="C27" s="26" t="s">
        <v>50</v>
      </c>
      <c r="D27" s="26" t="s">
        <v>84</v>
      </c>
      <c r="E27" s="26" t="s">
        <v>55</v>
      </c>
      <c r="F27" s="26" t="s">
        <v>33</v>
      </c>
      <c r="G27" s="27"/>
    </row>
    <row r="28" spans="1:7" ht="15.75" x14ac:dyDescent="0.25">
      <c r="A28" s="8"/>
      <c r="B28" s="6"/>
      <c r="C28" s="26"/>
      <c r="D28" s="26"/>
      <c r="E28" s="26" t="s">
        <v>50</v>
      </c>
      <c r="F28" s="26"/>
      <c r="G28" s="27"/>
    </row>
    <row r="29" spans="1:7" ht="15.75" x14ac:dyDescent="0.25">
      <c r="A29" s="8"/>
      <c r="B29" s="28" t="s">
        <v>15</v>
      </c>
      <c r="C29" s="29" t="s">
        <v>15</v>
      </c>
      <c r="D29" s="29" t="s">
        <v>15</v>
      </c>
      <c r="E29" s="29" t="s">
        <v>15</v>
      </c>
      <c r="F29" s="29" t="s">
        <v>15</v>
      </c>
      <c r="G29" s="29" t="s">
        <v>15</v>
      </c>
    </row>
    <row r="30" spans="1:7" ht="15.75" x14ac:dyDescent="0.25">
      <c r="A30" s="8"/>
      <c r="B30" s="7"/>
      <c r="C30" s="27"/>
      <c r="D30" s="27"/>
      <c r="E30" s="27"/>
      <c r="F30" s="27"/>
      <c r="G30" s="27"/>
    </row>
    <row r="31" spans="1:7" ht="23.25" customHeight="1" x14ac:dyDescent="0.25">
      <c r="A31" s="39" t="s">
        <v>98</v>
      </c>
      <c r="B31" s="30">
        <v>28515</v>
      </c>
      <c r="C31" s="31">
        <v>4057</v>
      </c>
      <c r="D31" s="31">
        <v>0</v>
      </c>
      <c r="E31" s="31">
        <v>229</v>
      </c>
      <c r="F31" s="31">
        <v>21067</v>
      </c>
      <c r="G31" s="31">
        <f>SUM(B31:F31)</f>
        <v>53868</v>
      </c>
    </row>
    <row r="32" spans="1:7" ht="23.25" customHeight="1" x14ac:dyDescent="0.25">
      <c r="A32" s="8" t="s">
        <v>85</v>
      </c>
      <c r="B32" s="30">
        <v>9523</v>
      </c>
      <c r="C32" s="31">
        <v>-4057</v>
      </c>
      <c r="D32" s="31">
        <v>9646</v>
      </c>
      <c r="E32" s="31">
        <v>0</v>
      </c>
      <c r="F32" s="31">
        <v>1050</v>
      </c>
      <c r="G32" s="31">
        <f>SUM(B32:F32)</f>
        <v>16162</v>
      </c>
    </row>
    <row r="33" spans="1:7" ht="22.5" customHeight="1" x14ac:dyDescent="0.25">
      <c r="A33" s="67" t="s">
        <v>90</v>
      </c>
      <c r="B33" s="68">
        <v>0</v>
      </c>
      <c r="C33" s="69">
        <v>0</v>
      </c>
      <c r="D33" s="69">
        <v>0</v>
      </c>
      <c r="E33" s="69">
        <v>0</v>
      </c>
      <c r="F33" s="69">
        <v>0</v>
      </c>
      <c r="G33" s="69">
        <f>SUM(B33:F33)</f>
        <v>0</v>
      </c>
    </row>
    <row r="34" spans="1:7" ht="22.5" customHeight="1" x14ac:dyDescent="0.25">
      <c r="A34" s="70" t="s">
        <v>89</v>
      </c>
      <c r="B34" s="71">
        <v>0</v>
      </c>
      <c r="C34" s="72">
        <v>0</v>
      </c>
      <c r="D34" s="72">
        <v>0</v>
      </c>
      <c r="E34" s="72">
        <v>0</v>
      </c>
      <c r="F34" s="72">
        <v>-14</v>
      </c>
      <c r="G34" s="72">
        <f>SUM(B34:F34)</f>
        <v>-14</v>
      </c>
    </row>
    <row r="35" spans="1:7" ht="22.5" customHeight="1" x14ac:dyDescent="0.25">
      <c r="A35" s="73"/>
      <c r="B35" s="30">
        <f t="shared" ref="B35:G35" si="1">SUM(B33:B34)</f>
        <v>0</v>
      </c>
      <c r="C35" s="77">
        <f t="shared" si="1"/>
        <v>0</v>
      </c>
      <c r="D35" s="77">
        <f t="shared" si="1"/>
        <v>0</v>
      </c>
      <c r="E35" s="77">
        <f t="shared" si="1"/>
        <v>0</v>
      </c>
      <c r="F35" s="31">
        <f t="shared" si="1"/>
        <v>-14</v>
      </c>
      <c r="G35" s="31">
        <f t="shared" si="1"/>
        <v>-14</v>
      </c>
    </row>
    <row r="36" spans="1:7" ht="23.25" customHeight="1" x14ac:dyDescent="0.25">
      <c r="A36" s="8" t="s">
        <v>121</v>
      </c>
      <c r="B36" s="30">
        <v>0</v>
      </c>
      <c r="C36" s="31">
        <v>0</v>
      </c>
      <c r="D36" s="31">
        <v>0</v>
      </c>
      <c r="E36" s="31">
        <v>-114</v>
      </c>
      <c r="F36" s="31">
        <v>8110</v>
      </c>
      <c r="G36" s="31">
        <f>SUM(B36:F36)</f>
        <v>7996</v>
      </c>
    </row>
    <row r="37" spans="1:7" ht="24" customHeight="1" x14ac:dyDescent="0.25">
      <c r="A37" s="8" t="s">
        <v>110</v>
      </c>
      <c r="B37" s="30">
        <v>0</v>
      </c>
      <c r="C37" s="31">
        <v>0</v>
      </c>
      <c r="D37" s="31">
        <v>0</v>
      </c>
      <c r="E37" s="31">
        <v>0</v>
      </c>
      <c r="F37" s="31">
        <v>-6276</v>
      </c>
      <c r="G37" s="31">
        <f>SUM(B37:F37)</f>
        <v>-6276</v>
      </c>
    </row>
    <row r="38" spans="1:7" ht="23.25" customHeight="1" thickBot="1" x14ac:dyDescent="0.3">
      <c r="A38" s="8" t="s">
        <v>118</v>
      </c>
      <c r="B38" s="32">
        <f>+SUM(B35:B37,B31:B32)</f>
        <v>38038</v>
      </c>
      <c r="C38" s="32">
        <f t="shared" ref="C38:G38" si="2">+SUM(C35:C37,C31:C32)</f>
        <v>0</v>
      </c>
      <c r="D38" s="32">
        <f t="shared" si="2"/>
        <v>9646</v>
      </c>
      <c r="E38" s="32">
        <f t="shared" si="2"/>
        <v>115</v>
      </c>
      <c r="F38" s="32">
        <f t="shared" si="2"/>
        <v>23937</v>
      </c>
      <c r="G38" s="32">
        <f t="shared" si="2"/>
        <v>71736</v>
      </c>
    </row>
    <row r="39" spans="1:7" ht="13.5" thickTop="1" x14ac:dyDescent="0.2">
      <c r="E39" s="75"/>
      <c r="F39" s="75"/>
      <c r="G39" s="75"/>
    </row>
    <row r="40" spans="1:7" x14ac:dyDescent="0.2">
      <c r="E40" s="75"/>
      <c r="F40" s="75"/>
      <c r="G40" s="75"/>
    </row>
    <row r="41" spans="1:7" ht="15.75" x14ac:dyDescent="0.25">
      <c r="A41" s="8"/>
    </row>
    <row r="42" spans="1:7" ht="15.75" x14ac:dyDescent="0.25">
      <c r="A42" s="8" t="s">
        <v>96</v>
      </c>
    </row>
    <row r="43" spans="1:7" ht="15.75" x14ac:dyDescent="0.25">
      <c r="A43" s="8" t="s">
        <v>124</v>
      </c>
    </row>
  </sheetData>
  <mergeCells count="3">
    <mergeCell ref="F1:G1"/>
    <mergeCell ref="B9:G9"/>
    <mergeCell ref="B24:G24"/>
  </mergeCells>
  <pageMargins left="0.31496062992125984" right="0.15748031496062992" top="1.1023622047244095" bottom="0.47244094488188976" header="0.51180993000874886" footer="0.51180993000874886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SCI (2)</vt:lpstr>
      <vt:lpstr>SCI</vt:lpstr>
      <vt:lpstr>SFP</vt:lpstr>
      <vt:lpstr>EQUITY</vt:lpstr>
      <vt:lpstr>SCF</vt:lpstr>
      <vt:lpstr>Sheet1</vt:lpstr>
      <vt:lpstr>EQUITY!Print_Area</vt:lpstr>
      <vt:lpstr>SCF!Print_Area</vt:lpstr>
      <vt:lpstr>SCI!Print_Area</vt:lpstr>
      <vt:lpstr>SFP!Print_Area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Kok</cp:lastModifiedBy>
  <cp:lastPrinted>2014-05-14T04:58:30Z</cp:lastPrinted>
  <dcterms:created xsi:type="dcterms:W3CDTF">2006-08-02T08:16:39Z</dcterms:created>
  <dcterms:modified xsi:type="dcterms:W3CDTF">2014-05-19T03:31:14Z</dcterms:modified>
</cp:coreProperties>
</file>