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P-CO\KARYON\Announcement\2Q 30 6 2013\"/>
    </mc:Choice>
  </mc:AlternateContent>
  <bookViews>
    <workbookView xWindow="0" yWindow="0" windowWidth="24000" windowHeight="9735"/>
  </bookViews>
  <sheets>
    <sheet name="SCI" sheetId="5" r:id="rId1"/>
    <sheet name="SFP" sheetId="1" r:id="rId2"/>
    <sheet name="EQUITY" sheetId="6" r:id="rId3"/>
    <sheet name="SCF" sheetId="4" r:id="rId4"/>
  </sheets>
  <definedNames>
    <definedName name="_xlnm.Print_Area" localSheetId="2">EQUITY!$A$1:$G$41</definedName>
    <definedName name="_xlnm.Print_Area" localSheetId="0">SCI!$A$1:$J$41</definedName>
    <definedName name="_xlnm.Print_Area" localSheetId="1">SFP!$A$1:$J$55</definedName>
  </definedNames>
  <calcPr calcId="152511"/>
</workbook>
</file>

<file path=xl/calcChain.xml><?xml version="1.0" encoding="utf-8"?>
<calcChain xmlns="http://schemas.openxmlformats.org/spreadsheetml/2006/main">
  <c r="B28" i="4" l="1"/>
  <c r="D42" i="1"/>
  <c r="H42" i="1" s="1"/>
  <c r="D41" i="1"/>
  <c r="D23" i="1"/>
  <c r="D21" i="1"/>
  <c r="I20" i="5"/>
  <c r="I23" i="5" s="1"/>
  <c r="I25" i="5" s="1"/>
  <c r="B18" i="6"/>
  <c r="D18" i="6"/>
  <c r="E18" i="6"/>
  <c r="C18" i="6"/>
  <c r="F16" i="6"/>
  <c r="G16" i="6"/>
  <c r="G32" i="6"/>
  <c r="C34" i="6"/>
  <c r="C36" i="6" s="1"/>
  <c r="F22" i="1"/>
  <c r="B32" i="4"/>
  <c r="F34" i="6"/>
  <c r="F36" i="6" s="1"/>
  <c r="E34" i="6"/>
  <c r="E36" i="6"/>
  <c r="D34" i="6"/>
  <c r="D36" i="6" s="1"/>
  <c r="B34" i="6"/>
  <c r="B36" i="6"/>
  <c r="G33" i="6"/>
  <c r="B64" i="4"/>
  <c r="B66" i="4" s="1"/>
  <c r="G31" i="6"/>
  <c r="J18" i="5"/>
  <c r="J23" i="5"/>
  <c r="J25" i="5" s="1"/>
  <c r="G35" i="6"/>
  <c r="G30" i="6"/>
  <c r="D24" i="1"/>
  <c r="D26" i="1" s="1"/>
  <c r="I18" i="5"/>
  <c r="D50" i="4"/>
  <c r="B50" i="4"/>
  <c r="F44" i="1"/>
  <c r="F46" i="1" s="1"/>
  <c r="F48" i="1" s="1"/>
  <c r="F38" i="1"/>
  <c r="F33" i="1"/>
  <c r="F51" i="1"/>
  <c r="F24" i="1"/>
  <c r="F17" i="1"/>
  <c r="F26" i="1" s="1"/>
  <c r="H43" i="1"/>
  <c r="H37" i="1"/>
  <c r="H36" i="1"/>
  <c r="H22" i="1"/>
  <c r="H20" i="1"/>
  <c r="H16" i="1"/>
  <c r="H15" i="1"/>
  <c r="H14" i="1"/>
  <c r="D38" i="1"/>
  <c r="F18" i="5"/>
  <c r="F23" i="5"/>
  <c r="F25" i="5"/>
  <c r="F31" i="5" s="1"/>
  <c r="G18" i="5"/>
  <c r="G23" i="5" s="1"/>
  <c r="G25" i="5" s="1"/>
  <c r="H41" i="1"/>
  <c r="D17" i="1"/>
  <c r="D26" i="4"/>
  <c r="D31" i="4"/>
  <c r="D35" i="4"/>
  <c r="D52" i="4" s="1"/>
  <c r="D58" i="4" s="1"/>
  <c r="D42" i="4"/>
  <c r="B42" i="4"/>
  <c r="D44" i="1"/>
  <c r="D46" i="1"/>
  <c r="H23" i="1"/>
  <c r="H21" i="1"/>
  <c r="D30" i="1"/>
  <c r="H30" i="1" s="1"/>
  <c r="B26" i="4"/>
  <c r="B31" i="4"/>
  <c r="B35" i="4"/>
  <c r="B52" i="4" s="1"/>
  <c r="B58" i="4" s="1"/>
  <c r="G34" i="6"/>
  <c r="G36" i="6" s="1"/>
  <c r="F17" i="6" l="1"/>
  <c r="I31" i="5"/>
  <c r="I28" i="5"/>
  <c r="I34" i="5" s="1"/>
  <c r="G31" i="5"/>
  <c r="G28" i="5"/>
  <c r="G34" i="5" s="1"/>
  <c r="J28" i="5"/>
  <c r="J34" i="5" s="1"/>
  <c r="J31" i="5"/>
  <c r="F28" i="5"/>
  <c r="F34" i="5" s="1"/>
  <c r="G17" i="6" l="1"/>
  <c r="G18" i="6" s="1"/>
  <c r="F18" i="6"/>
  <c r="D31" i="1" s="1"/>
  <c r="H31" i="1" l="1"/>
  <c r="D33" i="1"/>
  <c r="D48" i="1" l="1"/>
  <c r="D51" i="1"/>
</calcChain>
</file>

<file path=xl/sharedStrings.xml><?xml version="1.0" encoding="utf-8"?>
<sst xmlns="http://schemas.openxmlformats.org/spreadsheetml/2006/main" count="209" uniqueCount="150">
  <si>
    <t>TOTAL EQUITY AND LIABILITIES</t>
  </si>
  <si>
    <t xml:space="preserve">Borrowings </t>
  </si>
  <si>
    <t>Current liabilities</t>
  </si>
  <si>
    <t>Deferred tax liabilities</t>
  </si>
  <si>
    <t>Borrowings</t>
  </si>
  <si>
    <t>Non-current liabilities</t>
  </si>
  <si>
    <t>Share capital</t>
  </si>
  <si>
    <t>EQUITY AND LIABILITIES</t>
  </si>
  <si>
    <t>TOTAL ASSETS</t>
  </si>
  <si>
    <t>Cash and bank balances</t>
  </si>
  <si>
    <t>Tax recoverable</t>
  </si>
  <si>
    <t>Inventories</t>
  </si>
  <si>
    <t>Current assets</t>
  </si>
  <si>
    <t>Property, plant and equipment</t>
  </si>
  <si>
    <t>Non-current assets</t>
  </si>
  <si>
    <t xml:space="preserve">ASSETS </t>
  </si>
  <si>
    <t>RM'000</t>
  </si>
  <si>
    <t>(The figures have not been audited)</t>
  </si>
  <si>
    <t>(Incorporated in Malaysia)</t>
  </si>
  <si>
    <t xml:space="preserve">  Diluted</t>
  </si>
  <si>
    <t xml:space="preserve">  Basic</t>
  </si>
  <si>
    <t>Earnings per share (sen)</t>
  </si>
  <si>
    <t>FINANCE COSTS</t>
  </si>
  <si>
    <t>OTHER INCOME</t>
  </si>
  <si>
    <t>GROSS PROFIT</t>
  </si>
  <si>
    <t>COST OF SALES</t>
  </si>
  <si>
    <t xml:space="preserve">TO DATE </t>
  </si>
  <si>
    <t>QUARTER</t>
  </si>
  <si>
    <t>CORRESPONDING</t>
  </si>
  <si>
    <t>YEAR</t>
  </si>
  <si>
    <t>PRECEDING YEAR</t>
  </si>
  <si>
    <t>CURRENT</t>
  </si>
  <si>
    <t>CUMULATIVE QUARTER</t>
  </si>
  <si>
    <t>INDIVIDUAL QUARTER</t>
  </si>
  <si>
    <t xml:space="preserve">PROFITS </t>
  </si>
  <si>
    <t>CAPITAL</t>
  </si>
  <si>
    <t>TOTAL</t>
  </si>
  <si>
    <t>RETAINED</t>
  </si>
  <si>
    <t xml:space="preserve">SHARE </t>
  </si>
  <si>
    <t>CONDENSED CONSOLIDATED STATEMENT OF CHANGES IN EQUITY</t>
  </si>
  <si>
    <t>Repayment of hire purchase creditors</t>
  </si>
  <si>
    <t>CASH FLOWS FROM FINANCING ACTIVITIES</t>
  </si>
  <si>
    <t>Interest received</t>
  </si>
  <si>
    <t>CASH FLOWS FROM INVESTING ACTIVITIES</t>
  </si>
  <si>
    <t>Tax paid</t>
  </si>
  <si>
    <t>Interest paid</t>
  </si>
  <si>
    <t>Operating profit before working capital changes</t>
  </si>
  <si>
    <t>Interest income</t>
  </si>
  <si>
    <t>Adjustments for:</t>
  </si>
  <si>
    <t>Profit before tax</t>
  </si>
  <si>
    <t>CASH FLOWS FROM OPERATING ACTIVITIES</t>
  </si>
  <si>
    <t>REVENUE</t>
  </si>
  <si>
    <t>Tax liabilities</t>
  </si>
  <si>
    <t xml:space="preserve">FINANCIAL </t>
  </si>
  <si>
    <t>RESERVE</t>
  </si>
  <si>
    <t>TOTAL EQUITY</t>
  </si>
  <si>
    <t>TOTAL LIABILITIES</t>
  </si>
  <si>
    <t>Investment in a jointly controlled entity</t>
  </si>
  <si>
    <t xml:space="preserve">WARRANT </t>
  </si>
  <si>
    <t>Repayment of term loans</t>
  </si>
  <si>
    <t>EXCHANGE</t>
  </si>
  <si>
    <t xml:space="preserve">TRANSLATION </t>
  </si>
  <si>
    <t>Prepaid lease payments for land</t>
  </si>
  <si>
    <t xml:space="preserve">QUARTER </t>
  </si>
  <si>
    <t xml:space="preserve">PERIOD </t>
  </si>
  <si>
    <t xml:space="preserve">PERIOD  </t>
  </si>
  <si>
    <t>Amortisation of prepaid lease payments for land</t>
  </si>
  <si>
    <t>KARYON INDUSTRIES BERHAD (Company No: 612797-T)</t>
  </si>
  <si>
    <t xml:space="preserve">CONDENSED CONSOLIDATED STATEMENT OF COMPREHENSIVE INCOME </t>
  </si>
  <si>
    <t>ADMINISTRATIVE AND OPERATING EXPENSES</t>
  </si>
  <si>
    <t>CONDENSED CONSOLIDATED STATEMENT OF FINANCIAL POSITION</t>
  </si>
  <si>
    <t xml:space="preserve">(The unaudited Condensed Consolidated Statement of Financial Position should be read in conjunction with the audited financial statements for the </t>
  </si>
  <si>
    <t xml:space="preserve">(The unaudited Condensed Consolidated Statement of Comprehensive Income should be read in conjunction with the audited financial statements for the </t>
  </si>
  <si>
    <t>CONDENSED CONSOLIDATED STATEMENT OF CASH FLOWS</t>
  </si>
  <si>
    <t>Trade and other receivables</t>
  </si>
  <si>
    <t>Cash and cash equivalents</t>
  </si>
  <si>
    <t>Trade and other payables</t>
  </si>
  <si>
    <t>Reserves</t>
  </si>
  <si>
    <t>Bad debts recovery</t>
  </si>
  <si>
    <t>PROFIT BEFORE TAX</t>
  </si>
  <si>
    <t>Profit attributable to:</t>
  </si>
  <si>
    <t>Note:</t>
  </si>
  <si>
    <t>Owners of the parent</t>
  </si>
  <si>
    <t>Net assets per share attributable to owners of the parent (RM)</t>
  </si>
  <si>
    <t>Equity attributable to owners of the parent</t>
  </si>
  <si>
    <t>ATTRIBUTABLE TO OWNERS OF THE PARENT</t>
  </si>
  <si>
    <t xml:space="preserve">Foreign currency translation </t>
  </si>
  <si>
    <t>Total comprehensive income attributable to:</t>
  </si>
  <si>
    <t>Bad debts written off</t>
  </si>
  <si>
    <t>Depreciation on property, plant and equipment</t>
  </si>
  <si>
    <t>SHARE</t>
  </si>
  <si>
    <t>PREMIUM</t>
  </si>
  <si>
    <t>Issue of shares on conversion of warrants</t>
  </si>
  <si>
    <t xml:space="preserve">CASH AND CASH EQUIVALENTS AT BEGINNING OF THE </t>
  </si>
  <si>
    <t>CASH AND CASH EQUIVALENTS AT THE END OF THE</t>
  </si>
  <si>
    <t xml:space="preserve">Cash and cash equivalents included in the statement of cash flows comprise of the following: </t>
  </si>
  <si>
    <t>Bonus issue expenses</t>
  </si>
  <si>
    <t>Bonus issue</t>
  </si>
  <si>
    <t>Share of profit in a jointly controlled entity</t>
  </si>
  <si>
    <t>Net changes in inventories</t>
  </si>
  <si>
    <t>Net changes in trade and other receivables</t>
  </si>
  <si>
    <t>Net changes in trade and other payables</t>
  </si>
  <si>
    <t>Tax refunded</t>
  </si>
  <si>
    <t>1) Cash and cash equivalents</t>
  </si>
  <si>
    <t xml:space="preserve">(The unaudited Condensed Consolidated Statement of Changes in Equity should be read in conjunction with the audited financial statements for the </t>
  </si>
  <si>
    <t xml:space="preserve">Purchase of property, plant and equipment </t>
  </si>
  <si>
    <t>Proceeds from issuance of shares - Warrants</t>
  </si>
  <si>
    <t>Balance as at 01.01.2012</t>
  </si>
  <si>
    <t xml:space="preserve">(The unaudited Condensed Consolidated Statement of Cash Flows should be read in conjunction with the audited financial statements for the financial year </t>
  </si>
  <si>
    <t>Interest expenses</t>
  </si>
  <si>
    <t>As at 31/12/12</t>
  </si>
  <si>
    <t>YEAR TO DATE</t>
  </si>
  <si>
    <t>TAX EXPENSE</t>
  </si>
  <si>
    <t>UNAUDITED</t>
  </si>
  <si>
    <t>AUDITED</t>
  </si>
  <si>
    <t>Balance as at 01.01.2013</t>
  </si>
  <si>
    <t>Net changes in fixed deposits</t>
  </si>
  <si>
    <t>Proceeds from disposal of property, plant and equipment</t>
  </si>
  <si>
    <t>Cash and bank balances at end of the period</t>
  </si>
  <si>
    <t>FINANCIAL PERIOD (Note 1)</t>
  </si>
  <si>
    <t>NET CASH USED IN OPERATING ACTIVITIES</t>
  </si>
  <si>
    <t>NET PROFIT FOR THE PERIOD</t>
  </si>
  <si>
    <t>TOTAL COMPREHENSIVE INCOME FOR THE PERIOD</t>
  </si>
  <si>
    <t>Total comprehensive income for the period</t>
  </si>
  <si>
    <t>Loss/(Gain) on disposal of property, plant and equipment</t>
  </si>
  <si>
    <t>FINANCIAL PERIOD</t>
  </si>
  <si>
    <t>FOR THE 2ND QUARTER ENDED 30 JUNE 2013</t>
  </si>
  <si>
    <t>30/06/13</t>
  </si>
  <si>
    <t>30/06/12</t>
  </si>
  <si>
    <t>Quarter ended 30 June 2012</t>
  </si>
  <si>
    <t>Balance as at 30.06.2012</t>
  </si>
  <si>
    <t>30/06/2012</t>
  </si>
  <si>
    <t>AS AT 30 JUNE 2013</t>
  </si>
  <si>
    <t>As at 30/06/13</t>
  </si>
  <si>
    <t>Quarter ended 30 June 2013</t>
  </si>
  <si>
    <t>Balance as at 30.06.2013</t>
  </si>
  <si>
    <t>30/06/2013</t>
  </si>
  <si>
    <t>NET CASH USED IN INVESTING ACTIVITIES</t>
  </si>
  <si>
    <t>financial year ended 31 December 2012 and the accompanying explanatory notes attached to this interim financial statements on page 5-16)</t>
  </si>
  <si>
    <t>ended 31 December 2012 and the accompanying explanatory notes attached to this interim financial statements on page 5-16)</t>
  </si>
  <si>
    <t>NET CASH FROM FINANCING ACTIVITIES</t>
  </si>
  <si>
    <t>Drawdown/(Repayment) of bankers' acceptances</t>
  </si>
  <si>
    <t>Proceeds from disposal of an associate previously written off</t>
  </si>
  <si>
    <t>Gain on disposal of an associate previously written off</t>
  </si>
  <si>
    <t>Property, plant and equipment written off</t>
  </si>
  <si>
    <t>Less: Fixed deposits pledged to financial institutions</t>
  </si>
  <si>
    <t>NET (DECREASE)/INCREASE IN CASH AND CASH EQUIVALENTS</t>
  </si>
  <si>
    <t>OTHER COMPREHENSIVE INCOME/(LOSS)</t>
  </si>
  <si>
    <t>SHARE OF (LOSS)/PROFIT IN A JOINTLY CONTROLLED ENTITY</t>
  </si>
  <si>
    <t>CASH FROM/(USED IN)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</si>
</sst>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43" fontId="2" fillId="0" borderId="0" xfId="1" applyFont="1" applyFill="1"/>
    <xf numFmtId="164" fontId="2" fillId="0" borderId="0" xfId="0" applyNumberFormat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43" fontId="2" fillId="0" borderId="0" xfId="0" applyNumberFormat="1" applyFont="1" applyFill="1"/>
    <xf numFmtId="43" fontId="3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Border="1"/>
    <xf numFmtId="37" fontId="2" fillId="0" borderId="0" xfId="0" applyNumberFormat="1" applyFont="1" applyFill="1" applyBorder="1"/>
    <xf numFmtId="37" fontId="3" fillId="0" borderId="3" xfId="0" applyNumberFormat="1" applyFont="1" applyFill="1" applyBorder="1" applyAlignment="1">
      <alignment horizontal="center"/>
    </xf>
    <xf numFmtId="37" fontId="3" fillId="0" borderId="4" xfId="0" applyNumberFormat="1" applyFont="1" applyFill="1" applyBorder="1" applyAlignment="1">
      <alignment horizontal="center"/>
    </xf>
    <xf numFmtId="41" fontId="2" fillId="0" borderId="0" xfId="0" applyNumberFormat="1" applyFont="1" applyFill="1" applyBorder="1"/>
    <xf numFmtId="43" fontId="3" fillId="0" borderId="0" xfId="0" applyNumberFormat="1" applyFont="1" applyFill="1" applyBorder="1"/>
    <xf numFmtId="41" fontId="2" fillId="0" borderId="1" xfId="0" applyNumberFormat="1" applyFont="1" applyFill="1" applyBorder="1"/>
    <xf numFmtId="41" fontId="2" fillId="0" borderId="2" xfId="0" applyNumberFormat="1" applyFont="1" applyFill="1" applyBorder="1"/>
    <xf numFmtId="41" fontId="2" fillId="0" borderId="5" xfId="0" applyNumberFormat="1" applyFont="1" applyFill="1" applyBorder="1"/>
    <xf numFmtId="41" fontId="2" fillId="0" borderId="6" xfId="0" applyNumberFormat="1" applyFont="1" applyFill="1" applyBorder="1"/>
    <xf numFmtId="41" fontId="3" fillId="0" borderId="0" xfId="0" applyNumberFormat="1" applyFont="1" applyFill="1" applyBorder="1"/>
    <xf numFmtId="2" fontId="2" fillId="0" borderId="7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164" fontId="2" fillId="0" borderId="10" xfId="1" applyNumberFormat="1" applyFont="1" applyFill="1" applyBorder="1" applyAlignment="1">
      <alignment horizontal="right"/>
    </xf>
    <xf numFmtId="164" fontId="2" fillId="0" borderId="0" xfId="1" applyNumberFormat="1" applyFont="1" applyFill="1" applyBorder="1"/>
    <xf numFmtId="164" fontId="2" fillId="0" borderId="0" xfId="1" applyNumberFormat="1" applyFont="1" applyFill="1" applyAlignment="1">
      <alignment horizontal="center"/>
    </xf>
    <xf numFmtId="164" fontId="2" fillId="0" borderId="11" xfId="1" applyNumberFormat="1" applyFont="1" applyFill="1" applyBorder="1"/>
    <xf numFmtId="164" fontId="2" fillId="0" borderId="11" xfId="1" applyNumberFormat="1" applyFont="1" applyFill="1" applyBorder="1" applyAlignment="1">
      <alignment horizontal="center"/>
    </xf>
    <xf numFmtId="41" fontId="2" fillId="0" borderId="12" xfId="0" applyNumberFormat="1" applyFont="1" applyFill="1" applyBorder="1"/>
    <xf numFmtId="41" fontId="2" fillId="0" borderId="0" xfId="0" applyNumberFormat="1" applyFont="1" applyFill="1"/>
    <xf numFmtId="43" fontId="3" fillId="0" borderId="0" xfId="1" applyFont="1" applyFill="1"/>
    <xf numFmtId="43" fontId="2" fillId="0" borderId="0" xfId="1" applyFont="1" applyFill="1" applyAlignment="1"/>
    <xf numFmtId="43" fontId="2" fillId="0" borderId="0" xfId="1" applyFont="1" applyFill="1" applyAlignment="1">
      <alignment horizontal="left" indent="2"/>
    </xf>
    <xf numFmtId="43" fontId="2" fillId="0" borderId="0" xfId="1" applyFont="1" applyFill="1" applyBorder="1"/>
    <xf numFmtId="43" fontId="3" fillId="0" borderId="0" xfId="1" applyFont="1" applyFill="1" applyBorder="1"/>
    <xf numFmtId="43" fontId="2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left"/>
    </xf>
    <xf numFmtId="0" fontId="2" fillId="0" borderId="13" xfId="0" applyFont="1" applyFill="1" applyBorder="1"/>
    <xf numFmtId="0" fontId="2" fillId="0" borderId="11" xfId="0" applyFont="1" applyFill="1" applyBorder="1"/>
    <xf numFmtId="0" fontId="2" fillId="0" borderId="14" xfId="0" applyFont="1" applyFill="1" applyBorder="1"/>
    <xf numFmtId="14" fontId="3" fillId="0" borderId="0" xfId="0" quotePrefix="1" applyNumberFormat="1" applyFont="1" applyFill="1" applyAlignment="1">
      <alignment horizontal="center"/>
    </xf>
    <xf numFmtId="43" fontId="5" fillId="0" borderId="0" xfId="1" applyFont="1" applyFill="1"/>
    <xf numFmtId="0" fontId="3" fillId="0" borderId="0" xfId="0" applyFont="1" applyFill="1" applyBorder="1" applyAlignment="1">
      <alignment horizontal="center"/>
    </xf>
    <xf numFmtId="14" fontId="3" fillId="0" borderId="0" xfId="0" quotePrefix="1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43" fontId="4" fillId="0" borderId="0" xfId="1" applyFont="1" applyFill="1"/>
    <xf numFmtId="164" fontId="3" fillId="0" borderId="0" xfId="1" applyNumberFormat="1" applyFont="1" applyFill="1" applyAlignment="1">
      <alignment horizontal="center"/>
    </xf>
    <xf numFmtId="164" fontId="3" fillId="0" borderId="0" xfId="1" quotePrefix="1" applyNumberFormat="1" applyFont="1" applyFill="1" applyAlignment="1">
      <alignment horizontal="center"/>
    </xf>
    <xf numFmtId="164" fontId="2" fillId="0" borderId="6" xfId="1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43" fontId="3" fillId="0" borderId="0" xfId="1" applyFont="1" applyFill="1" applyAlignment="1">
      <alignment wrapText="1"/>
    </xf>
    <xf numFmtId="43" fontId="3" fillId="0" borderId="0" xfId="1" applyFont="1" applyFill="1" applyAlignment="1">
      <alignment horizontal="left" wrapText="1" readingOrder="1"/>
    </xf>
    <xf numFmtId="164" fontId="2" fillId="0" borderId="12" xfId="1" applyNumberFormat="1" applyFont="1" applyFill="1" applyBorder="1"/>
    <xf numFmtId="43" fontId="0" fillId="0" borderId="0" xfId="1" applyFont="1"/>
    <xf numFmtId="164" fontId="2" fillId="0" borderId="15" xfId="1" applyNumberFormat="1" applyFont="1" applyFill="1" applyBorder="1"/>
    <xf numFmtId="43" fontId="2" fillId="0" borderId="0" xfId="1" applyFont="1" applyFill="1" applyAlignment="1">
      <alignment horizontal="right"/>
    </xf>
    <xf numFmtId="43" fontId="6" fillId="0" borderId="16" xfId="1" applyFont="1" applyFill="1" applyBorder="1"/>
    <xf numFmtId="164" fontId="6" fillId="0" borderId="1" xfId="1" applyNumberFormat="1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43" fontId="6" fillId="0" borderId="13" xfId="1" applyFont="1" applyFill="1" applyBorder="1"/>
    <xf numFmtId="164" fontId="6" fillId="0" borderId="5" xfId="1" applyNumberFormat="1" applyFont="1" applyFill="1" applyBorder="1" applyAlignment="1">
      <alignment horizontal="right"/>
    </xf>
    <xf numFmtId="164" fontId="6" fillId="0" borderId="14" xfId="1" applyNumberFormat="1" applyFont="1" applyFill="1" applyBorder="1" applyAlignment="1">
      <alignment horizontal="right"/>
    </xf>
    <xf numFmtId="43" fontId="6" fillId="0" borderId="0" xfId="1" applyFont="1" applyFill="1" applyBorder="1"/>
    <xf numFmtId="165" fontId="2" fillId="0" borderId="0" xfId="1" applyNumberFormat="1" applyFont="1" applyFill="1"/>
    <xf numFmtId="0" fontId="0" fillId="0" borderId="0" xfId="0" applyFill="1"/>
    <xf numFmtId="164" fontId="2" fillId="0" borderId="0" xfId="1" applyNumberFormat="1" applyFont="1" applyFill="1" applyAlignment="1">
      <alignment horizontal="right"/>
    </xf>
    <xf numFmtId="164" fontId="6" fillId="0" borderId="9" xfId="1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37" fontId="3" fillId="0" borderId="7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 shrinkToFi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2"/>
  <sheetViews>
    <sheetView tabSelected="1" topLeftCell="A19" zoomScale="75" zoomScaleNormal="100" workbookViewId="0">
      <selection activeCell="B18" sqref="B18"/>
    </sheetView>
  </sheetViews>
  <sheetFormatPr defaultRowHeight="15.75" x14ac:dyDescent="0.25"/>
  <cols>
    <col min="1" max="1" width="3" style="8" customWidth="1"/>
    <col min="2" max="4" width="9.140625" style="1"/>
    <col min="5" max="5" width="39.140625" style="1" customWidth="1"/>
    <col min="6" max="6" width="16.28515625" style="1" customWidth="1"/>
    <col min="7" max="7" width="22.28515625" style="1" bestFit="1" customWidth="1"/>
    <col min="8" max="8" width="4.7109375" style="1" customWidth="1"/>
    <col min="9" max="9" width="15.7109375" style="1" customWidth="1"/>
    <col min="10" max="10" width="21.85546875" style="1" customWidth="1"/>
    <col min="11" max="11" width="3.28515625" style="1" customWidth="1"/>
    <col min="12" max="12" width="12.85546875" style="11" bestFit="1" customWidth="1"/>
    <col min="13" max="13" width="9.85546875" style="1" bestFit="1" customWidth="1"/>
    <col min="14" max="14" width="12.7109375" style="1" bestFit="1" customWidth="1"/>
    <col min="15" max="15" width="10.28515625" style="1" bestFit="1" customWidth="1"/>
    <col min="16" max="16384" width="9.140625" style="1"/>
  </cols>
  <sheetData>
    <row r="1" spans="1:14" x14ac:dyDescent="0.25">
      <c r="A1" s="41" t="s">
        <v>67</v>
      </c>
    </row>
    <row r="2" spans="1:14" x14ac:dyDescent="0.25">
      <c r="A2" s="8" t="s">
        <v>18</v>
      </c>
    </row>
    <row r="4" spans="1:14" x14ac:dyDescent="0.25">
      <c r="A4" s="41" t="s">
        <v>68</v>
      </c>
    </row>
    <row r="5" spans="1:14" x14ac:dyDescent="0.25">
      <c r="A5" s="41" t="s">
        <v>126</v>
      </c>
    </row>
    <row r="6" spans="1:14" x14ac:dyDescent="0.25">
      <c r="A6" s="41" t="s">
        <v>17</v>
      </c>
    </row>
    <row r="8" spans="1:14" x14ac:dyDescent="0.25">
      <c r="F8" s="2" t="s">
        <v>33</v>
      </c>
      <c r="G8" s="2"/>
      <c r="H8" s="3"/>
      <c r="I8" s="2" t="s">
        <v>32</v>
      </c>
      <c r="J8" s="2"/>
    </row>
    <row r="9" spans="1:14" x14ac:dyDescent="0.25">
      <c r="F9" s="4"/>
      <c r="G9" s="4"/>
      <c r="H9" s="3"/>
      <c r="I9" s="4"/>
      <c r="J9" s="4"/>
    </row>
    <row r="10" spans="1:14" x14ac:dyDescent="0.25">
      <c r="F10" s="53" t="s">
        <v>31</v>
      </c>
      <c r="G10" s="53" t="s">
        <v>30</v>
      </c>
      <c r="H10" s="53"/>
      <c r="I10" s="53" t="s">
        <v>31</v>
      </c>
      <c r="J10" s="53" t="s">
        <v>30</v>
      </c>
    </row>
    <row r="11" spans="1:14" x14ac:dyDescent="0.25">
      <c r="F11" s="53" t="s">
        <v>29</v>
      </c>
      <c r="G11" s="53" t="s">
        <v>28</v>
      </c>
      <c r="H11" s="53"/>
      <c r="I11" s="53" t="s">
        <v>29</v>
      </c>
      <c r="J11" s="53" t="s">
        <v>28</v>
      </c>
    </row>
    <row r="12" spans="1:14" x14ac:dyDescent="0.25">
      <c r="F12" s="53" t="s">
        <v>27</v>
      </c>
      <c r="G12" s="53" t="s">
        <v>63</v>
      </c>
      <c r="H12" s="53"/>
      <c r="I12" s="53" t="s">
        <v>26</v>
      </c>
      <c r="J12" s="53" t="s">
        <v>64</v>
      </c>
    </row>
    <row r="13" spans="1:14" x14ac:dyDescent="0.25">
      <c r="F13" s="54" t="s">
        <v>127</v>
      </c>
      <c r="G13" s="54" t="s">
        <v>128</v>
      </c>
      <c r="H13" s="55"/>
      <c r="I13" s="54" t="s">
        <v>127</v>
      </c>
      <c r="J13" s="54" t="s">
        <v>128</v>
      </c>
      <c r="K13" s="10"/>
    </row>
    <row r="14" spans="1:14" x14ac:dyDescent="0.25">
      <c r="F14" s="56" t="s">
        <v>16</v>
      </c>
      <c r="G14" s="56" t="s">
        <v>16</v>
      </c>
      <c r="H14" s="56"/>
      <c r="I14" s="56" t="s">
        <v>16</v>
      </c>
      <c r="J14" s="56" t="s">
        <v>16</v>
      </c>
    </row>
    <row r="15" spans="1:14" x14ac:dyDescent="0.25">
      <c r="F15" s="10"/>
      <c r="G15" s="10"/>
      <c r="H15" s="10"/>
      <c r="I15" s="10"/>
      <c r="J15" s="10"/>
    </row>
    <row r="16" spans="1:14" ht="33.75" customHeight="1" x14ac:dyDescent="0.25">
      <c r="A16" s="8" t="s">
        <v>51</v>
      </c>
      <c r="F16" s="35">
        <v>33460</v>
      </c>
      <c r="G16" s="62">
        <v>30426</v>
      </c>
      <c r="H16" s="57"/>
      <c r="I16" s="35">
        <v>67632</v>
      </c>
      <c r="J16" s="62">
        <v>59051</v>
      </c>
      <c r="K16" s="9"/>
      <c r="L16" s="8"/>
      <c r="M16" s="9"/>
      <c r="N16" s="12"/>
    </row>
    <row r="17" spans="1:14" ht="33.75" customHeight="1" x14ac:dyDescent="0.25">
      <c r="A17" s="8" t="s">
        <v>25</v>
      </c>
      <c r="F17" s="37">
        <v>-28571</v>
      </c>
      <c r="G17" s="38">
        <v>-26211</v>
      </c>
      <c r="H17" s="57"/>
      <c r="I17" s="37">
        <v>-57144</v>
      </c>
      <c r="J17" s="38">
        <v>-50936</v>
      </c>
      <c r="K17" s="9"/>
      <c r="L17" s="8"/>
      <c r="M17" s="9"/>
      <c r="N17" s="12"/>
    </row>
    <row r="18" spans="1:14" ht="33.75" customHeight="1" x14ac:dyDescent="0.25">
      <c r="A18" s="8" t="s">
        <v>24</v>
      </c>
      <c r="F18" s="35">
        <f>+F16+F17</f>
        <v>4889</v>
      </c>
      <c r="G18" s="35">
        <f>+G16+G17</f>
        <v>4215</v>
      </c>
      <c r="H18" s="57"/>
      <c r="I18" s="35">
        <f>+I16+I17</f>
        <v>10488</v>
      </c>
      <c r="J18" s="35">
        <f>+J16+J17</f>
        <v>8115</v>
      </c>
      <c r="L18" s="8"/>
      <c r="M18" s="9"/>
      <c r="N18" s="12"/>
    </row>
    <row r="19" spans="1:14" ht="33.75" customHeight="1" x14ac:dyDescent="0.25">
      <c r="A19" s="8" t="s">
        <v>23</v>
      </c>
      <c r="F19" s="35">
        <v>151</v>
      </c>
      <c r="G19" s="62">
        <v>194</v>
      </c>
      <c r="H19" s="57"/>
      <c r="I19" s="35">
        <v>589</v>
      </c>
      <c r="J19" s="62">
        <v>317</v>
      </c>
      <c r="L19" s="8"/>
      <c r="M19" s="9"/>
      <c r="N19" s="12"/>
    </row>
    <row r="20" spans="1:14" ht="33.75" customHeight="1" x14ac:dyDescent="0.25">
      <c r="A20" s="8" t="s">
        <v>69</v>
      </c>
      <c r="F20" s="35">
        <v>-2384</v>
      </c>
      <c r="G20" s="62">
        <v>-2220</v>
      </c>
      <c r="H20" s="57"/>
      <c r="I20" s="35">
        <f>-1762-3049-162</f>
        <v>-4973</v>
      </c>
      <c r="J20" s="62">
        <v>-4226</v>
      </c>
      <c r="L20" s="8"/>
      <c r="M20" s="9"/>
      <c r="N20" s="12"/>
    </row>
    <row r="21" spans="1:14" ht="33.75" customHeight="1" x14ac:dyDescent="0.25">
      <c r="A21" s="8" t="s">
        <v>22</v>
      </c>
      <c r="F21" s="35">
        <v>-31</v>
      </c>
      <c r="G21" s="62">
        <v>-39</v>
      </c>
      <c r="H21" s="57"/>
      <c r="I21" s="35">
        <v>-68</v>
      </c>
      <c r="J21" s="62">
        <v>-95</v>
      </c>
      <c r="L21" s="8"/>
      <c r="M21" s="9"/>
      <c r="N21" s="12"/>
    </row>
    <row r="22" spans="1:14" ht="33.75" customHeight="1" x14ac:dyDescent="0.25">
      <c r="A22" s="8" t="s">
        <v>148</v>
      </c>
      <c r="F22" s="37">
        <v>-3</v>
      </c>
      <c r="G22" s="38">
        <v>61</v>
      </c>
      <c r="H22" s="10"/>
      <c r="I22" s="37">
        <v>104</v>
      </c>
      <c r="J22" s="38">
        <v>112</v>
      </c>
      <c r="L22" s="8"/>
      <c r="M22" s="9"/>
      <c r="N22" s="12"/>
    </row>
    <row r="23" spans="1:14" ht="33.75" customHeight="1" x14ac:dyDescent="0.25">
      <c r="A23" s="8" t="s">
        <v>79</v>
      </c>
      <c r="F23" s="35">
        <f>+SUM(F18:F22)</f>
        <v>2622</v>
      </c>
      <c r="G23" s="35">
        <f>+SUM(G18:G22)</f>
        <v>2211</v>
      </c>
      <c r="H23" s="57"/>
      <c r="I23" s="35">
        <f>+SUM(I18:I22)</f>
        <v>6140</v>
      </c>
      <c r="J23" s="35">
        <f>+SUM(J18:J22)</f>
        <v>4223</v>
      </c>
      <c r="L23" s="8"/>
      <c r="M23" s="9"/>
      <c r="N23" s="12"/>
    </row>
    <row r="24" spans="1:14" ht="33.75" customHeight="1" x14ac:dyDescent="0.25">
      <c r="A24" s="8" t="s">
        <v>112</v>
      </c>
      <c r="F24" s="37">
        <v>-824</v>
      </c>
      <c r="G24" s="38">
        <v>-778</v>
      </c>
      <c r="H24" s="57"/>
      <c r="I24" s="37">
        <v>-1616</v>
      </c>
      <c r="J24" s="37">
        <v>-1264</v>
      </c>
      <c r="L24" s="8"/>
      <c r="M24" s="9"/>
      <c r="N24" s="12"/>
    </row>
    <row r="25" spans="1:14" ht="33.75" customHeight="1" x14ac:dyDescent="0.25">
      <c r="A25" s="8" t="s">
        <v>121</v>
      </c>
      <c r="F25" s="65">
        <f>+F23+F24</f>
        <v>1798</v>
      </c>
      <c r="G25" s="65">
        <f>+G23+G24</f>
        <v>1433</v>
      </c>
      <c r="H25" s="57"/>
      <c r="I25" s="65">
        <f>+I23+I24</f>
        <v>4524</v>
      </c>
      <c r="J25" s="65">
        <f>+J23+J24</f>
        <v>2959</v>
      </c>
      <c r="L25" s="8"/>
      <c r="M25" s="9"/>
      <c r="N25" s="12"/>
    </row>
    <row r="26" spans="1:14" ht="33.75" customHeight="1" x14ac:dyDescent="0.25">
      <c r="A26" s="8" t="s">
        <v>147</v>
      </c>
      <c r="F26" s="35"/>
      <c r="G26" s="35"/>
      <c r="H26" s="10"/>
      <c r="I26" s="35"/>
      <c r="J26" s="35"/>
      <c r="L26" s="8"/>
      <c r="M26" s="9"/>
      <c r="N26" s="12"/>
    </row>
    <row r="27" spans="1:14" ht="19.5" customHeight="1" x14ac:dyDescent="0.25">
      <c r="B27" s="1" t="s">
        <v>86</v>
      </c>
      <c r="F27" s="37">
        <v>178</v>
      </c>
      <c r="G27" s="37">
        <v>122</v>
      </c>
      <c r="H27" s="10"/>
      <c r="I27" s="37">
        <v>245</v>
      </c>
      <c r="J27" s="37">
        <v>-29</v>
      </c>
      <c r="L27" s="8"/>
      <c r="M27" s="9"/>
      <c r="N27" s="12"/>
    </row>
    <row r="28" spans="1:14" ht="33.75" customHeight="1" thickBot="1" x14ac:dyDescent="0.3">
      <c r="A28" s="8" t="s">
        <v>122</v>
      </c>
      <c r="F28" s="67">
        <f>+F25+F27</f>
        <v>1976</v>
      </c>
      <c r="G28" s="67">
        <f>+G25+G27</f>
        <v>1555</v>
      </c>
      <c r="H28" s="10"/>
      <c r="I28" s="67">
        <f>+I25+I27</f>
        <v>4769</v>
      </c>
      <c r="J28" s="67">
        <f>+J25+J27</f>
        <v>2930</v>
      </c>
      <c r="L28" s="8"/>
      <c r="M28" s="9"/>
      <c r="N28" s="12"/>
    </row>
    <row r="29" spans="1:14" ht="10.5" customHeight="1" thickTop="1" x14ac:dyDescent="0.25">
      <c r="F29" s="35"/>
      <c r="G29" s="35"/>
      <c r="H29" s="10"/>
      <c r="I29" s="35"/>
      <c r="J29" s="35"/>
      <c r="L29" s="8"/>
      <c r="M29" s="9"/>
      <c r="N29" s="12"/>
    </row>
    <row r="30" spans="1:14" ht="33.75" customHeight="1" x14ac:dyDescent="0.25">
      <c r="A30" s="8" t="s">
        <v>80</v>
      </c>
      <c r="F30" s="35"/>
      <c r="G30" s="35"/>
      <c r="H30" s="10"/>
      <c r="I30" s="35"/>
      <c r="J30" s="35"/>
      <c r="L30" s="8"/>
      <c r="M30" s="9"/>
      <c r="N30" s="12"/>
    </row>
    <row r="31" spans="1:14" ht="16.5" thickBot="1" x14ac:dyDescent="0.3">
      <c r="B31" s="1" t="s">
        <v>82</v>
      </c>
      <c r="F31" s="67">
        <f>+F25</f>
        <v>1798</v>
      </c>
      <c r="G31" s="67">
        <f>+G25</f>
        <v>1433</v>
      </c>
      <c r="H31" s="10"/>
      <c r="I31" s="67">
        <f>+I25</f>
        <v>4524</v>
      </c>
      <c r="J31" s="67">
        <f>+J25</f>
        <v>2959</v>
      </c>
      <c r="L31" s="8"/>
      <c r="M31" s="9"/>
      <c r="N31" s="12"/>
    </row>
    <row r="32" spans="1:14" ht="19.5" customHeight="1" thickTop="1" x14ac:dyDescent="0.25">
      <c r="F32" s="35"/>
      <c r="G32" s="35"/>
      <c r="H32" s="10"/>
      <c r="I32" s="35"/>
      <c r="J32" s="35"/>
      <c r="N32" s="12"/>
    </row>
    <row r="33" spans="1:15" ht="33.75" customHeight="1" x14ac:dyDescent="0.25">
      <c r="A33" s="8" t="s">
        <v>87</v>
      </c>
      <c r="F33" s="35"/>
      <c r="G33" s="35"/>
      <c r="H33" s="10"/>
      <c r="I33" s="35"/>
      <c r="J33" s="35"/>
      <c r="N33" s="12"/>
      <c r="O33" s="76"/>
    </row>
    <row r="34" spans="1:15" ht="16.5" thickBot="1" x14ac:dyDescent="0.3">
      <c r="B34" s="1" t="s">
        <v>82</v>
      </c>
      <c r="F34" s="67">
        <f>+F28</f>
        <v>1976</v>
      </c>
      <c r="G34" s="67">
        <f>+G28</f>
        <v>1555</v>
      </c>
      <c r="H34" s="10"/>
      <c r="I34" s="67">
        <f>+I28</f>
        <v>4769</v>
      </c>
      <c r="J34" s="67">
        <f>+J28</f>
        <v>2930</v>
      </c>
      <c r="N34" s="12"/>
    </row>
    <row r="35" spans="1:15" ht="16.5" customHeight="1" thickTop="1" x14ac:dyDescent="0.25">
      <c r="F35" s="10"/>
      <c r="G35" s="10"/>
      <c r="H35" s="10"/>
      <c r="I35" s="10"/>
      <c r="J35" s="10"/>
    </row>
    <row r="36" spans="1:15" ht="33.75" customHeight="1" x14ac:dyDescent="0.25">
      <c r="A36" s="8" t="s">
        <v>21</v>
      </c>
    </row>
    <row r="37" spans="1:15" ht="33" customHeight="1" x14ac:dyDescent="0.25">
      <c r="A37" s="8" t="s">
        <v>20</v>
      </c>
      <c r="F37" s="8">
        <v>0.47</v>
      </c>
      <c r="G37" s="68">
        <v>0.4</v>
      </c>
      <c r="I37" s="8">
        <v>1.19</v>
      </c>
      <c r="J37" s="8">
        <v>0.89</v>
      </c>
    </row>
    <row r="38" spans="1:15" ht="33" customHeight="1" x14ac:dyDescent="0.25">
      <c r="A38" s="8" t="s">
        <v>19</v>
      </c>
      <c r="F38" s="8">
        <v>0.47</v>
      </c>
      <c r="G38" s="68">
        <v>0.4</v>
      </c>
      <c r="I38" s="8">
        <v>1.19</v>
      </c>
      <c r="J38" s="8">
        <v>0.88</v>
      </c>
    </row>
    <row r="39" spans="1:15" ht="33" customHeight="1" x14ac:dyDescent="0.25">
      <c r="A39" s="66"/>
    </row>
    <row r="40" spans="1:15" x14ac:dyDescent="0.25">
      <c r="A40" s="8" t="s">
        <v>72</v>
      </c>
    </row>
    <row r="41" spans="1:15" x14ac:dyDescent="0.25">
      <c r="A41" s="8" t="s">
        <v>138</v>
      </c>
    </row>
    <row r="42" spans="1:15" ht="34.5" customHeight="1" x14ac:dyDescent="0.25"/>
  </sheetData>
  <phoneticPr fontId="0" type="noConversion"/>
  <pageMargins left="0.56000000000000005" right="0.54" top="1" bottom="0.65" header="0.5" footer="0.5"/>
  <pageSetup paperSize="9" scale="61" orientation="portrait" cellComments="asDisplayed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64"/>
  <sheetViews>
    <sheetView zoomScaleNormal="100" workbookViewId="0">
      <selection activeCell="B17" sqref="B17"/>
    </sheetView>
  </sheetViews>
  <sheetFormatPr defaultRowHeight="15.75" x14ac:dyDescent="0.25"/>
  <cols>
    <col min="1" max="1" width="5.140625" style="8" customWidth="1"/>
    <col min="2" max="2" width="61" style="12" customWidth="1"/>
    <col min="3" max="3" width="5.42578125" style="1" customWidth="1"/>
    <col min="4" max="4" width="20.28515625" style="1" customWidth="1"/>
    <col min="5" max="5" width="4.85546875" style="1" customWidth="1"/>
    <col min="6" max="6" width="20.28515625" style="1" customWidth="1"/>
    <col min="7" max="7" width="2.7109375" style="1" customWidth="1"/>
    <col min="8" max="8" width="0" style="1" hidden="1" customWidth="1"/>
    <col min="9" max="16384" width="9.140625" style="1"/>
  </cols>
  <sheetData>
    <row r="1" spans="1:9" x14ac:dyDescent="0.25">
      <c r="A1" s="41" t="s">
        <v>67</v>
      </c>
    </row>
    <row r="2" spans="1:9" x14ac:dyDescent="0.25">
      <c r="A2" s="8" t="s">
        <v>18</v>
      </c>
    </row>
    <row r="3" spans="1:9" x14ac:dyDescent="0.25">
      <c r="A3" s="44"/>
    </row>
    <row r="4" spans="1:9" x14ac:dyDescent="0.25">
      <c r="A4" s="45" t="s">
        <v>70</v>
      </c>
      <c r="B4" s="13"/>
      <c r="C4" s="10"/>
      <c r="D4" s="10"/>
      <c r="E4" s="10"/>
      <c r="F4" s="10"/>
    </row>
    <row r="5" spans="1:9" x14ac:dyDescent="0.25">
      <c r="A5" s="45" t="s">
        <v>132</v>
      </c>
      <c r="B5" s="13"/>
      <c r="C5" s="10"/>
      <c r="D5" s="10"/>
      <c r="E5" s="10"/>
      <c r="F5" s="10"/>
    </row>
    <row r="6" spans="1:9" x14ac:dyDescent="0.25">
      <c r="A6" s="45" t="s">
        <v>17</v>
      </c>
      <c r="B6" s="14"/>
      <c r="C6" s="10"/>
      <c r="D6" s="15"/>
      <c r="E6" s="15"/>
      <c r="F6" s="15"/>
    </row>
    <row r="7" spans="1:9" x14ac:dyDescent="0.25">
      <c r="A7" s="45"/>
      <c r="B7" s="14"/>
      <c r="C7" s="10"/>
      <c r="D7" s="15"/>
      <c r="E7" s="15"/>
      <c r="F7" s="15"/>
    </row>
    <row r="8" spans="1:9" ht="16.5" thickBot="1" x14ac:dyDescent="0.3">
      <c r="A8" s="45"/>
      <c r="B8" s="14"/>
      <c r="C8" s="10"/>
      <c r="D8" s="81" t="s">
        <v>113</v>
      </c>
      <c r="E8" s="80"/>
      <c r="F8" s="81" t="s">
        <v>114</v>
      </c>
    </row>
    <row r="9" spans="1:9" ht="16.5" thickBot="1" x14ac:dyDescent="0.3">
      <c r="A9" s="45"/>
      <c r="B9" s="14"/>
      <c r="C9" s="10"/>
      <c r="D9" s="15"/>
      <c r="E9" s="15"/>
      <c r="F9" s="15"/>
    </row>
    <row r="10" spans="1:9" x14ac:dyDescent="0.25">
      <c r="A10" s="46"/>
      <c r="B10" s="14"/>
      <c r="C10" s="10"/>
      <c r="D10" s="16" t="s">
        <v>133</v>
      </c>
      <c r="E10" s="15"/>
      <c r="F10" s="16" t="s">
        <v>110</v>
      </c>
    </row>
    <row r="11" spans="1:9" ht="16.5" thickBot="1" x14ac:dyDescent="0.3">
      <c r="A11" s="46"/>
      <c r="B11" s="14"/>
      <c r="C11" s="10"/>
      <c r="D11" s="17" t="s">
        <v>16</v>
      </c>
      <c r="E11" s="15"/>
      <c r="F11" s="17" t="s">
        <v>16</v>
      </c>
    </row>
    <row r="12" spans="1:9" x14ac:dyDescent="0.25">
      <c r="A12" s="45" t="s">
        <v>15</v>
      </c>
      <c r="C12" s="10"/>
      <c r="D12" s="18"/>
      <c r="E12" s="18"/>
      <c r="F12" s="18"/>
    </row>
    <row r="13" spans="1:9" x14ac:dyDescent="0.25">
      <c r="A13" s="44"/>
      <c r="B13" s="19" t="s">
        <v>14</v>
      </c>
      <c r="C13" s="10"/>
      <c r="D13" s="18"/>
      <c r="E13" s="18"/>
      <c r="F13" s="18"/>
    </row>
    <row r="14" spans="1:9" x14ac:dyDescent="0.25">
      <c r="A14" s="46"/>
      <c r="B14" s="14" t="s">
        <v>13</v>
      </c>
      <c r="C14" s="10"/>
      <c r="D14" s="20">
        <v>22505</v>
      </c>
      <c r="E14" s="18"/>
      <c r="F14" s="20">
        <v>22412</v>
      </c>
      <c r="H14" s="40">
        <f>+D14-F14</f>
        <v>93</v>
      </c>
      <c r="I14" s="40"/>
    </row>
    <row r="15" spans="1:9" x14ac:dyDescent="0.25">
      <c r="A15" s="46"/>
      <c r="B15" s="14" t="s">
        <v>62</v>
      </c>
      <c r="C15" s="10"/>
      <c r="D15" s="21">
        <v>527</v>
      </c>
      <c r="E15" s="18"/>
      <c r="F15" s="21">
        <v>531</v>
      </c>
      <c r="H15" s="40">
        <f>+D15-F15</f>
        <v>-4</v>
      </c>
      <c r="I15" s="40"/>
    </row>
    <row r="16" spans="1:9" x14ac:dyDescent="0.25">
      <c r="A16" s="46"/>
      <c r="B16" s="14" t="s">
        <v>57</v>
      </c>
      <c r="C16" s="10"/>
      <c r="D16" s="22">
        <v>4860</v>
      </c>
      <c r="E16" s="18"/>
      <c r="F16" s="22">
        <v>4511</v>
      </c>
      <c r="H16" s="40">
        <f>+D16-F16</f>
        <v>349</v>
      </c>
      <c r="I16" s="40"/>
    </row>
    <row r="17" spans="1:9" x14ac:dyDescent="0.25">
      <c r="A17" s="46"/>
      <c r="B17" s="14"/>
      <c r="C17" s="10"/>
      <c r="D17" s="22">
        <f>SUM(D14:D16)</f>
        <v>27892</v>
      </c>
      <c r="E17" s="18"/>
      <c r="F17" s="22">
        <f>SUM(F14:F16)</f>
        <v>27454</v>
      </c>
      <c r="I17" s="40"/>
    </row>
    <row r="18" spans="1:9" x14ac:dyDescent="0.25">
      <c r="A18" s="46"/>
      <c r="B18" s="14"/>
      <c r="C18" s="10"/>
      <c r="D18" s="18"/>
      <c r="E18" s="18"/>
      <c r="F18" s="18"/>
      <c r="I18" s="40"/>
    </row>
    <row r="19" spans="1:9" x14ac:dyDescent="0.25">
      <c r="A19" s="44"/>
      <c r="B19" s="19" t="s">
        <v>12</v>
      </c>
      <c r="C19" s="10"/>
      <c r="D19" s="18"/>
      <c r="E19" s="18"/>
      <c r="F19" s="18"/>
      <c r="I19" s="40"/>
    </row>
    <row r="20" spans="1:9" x14ac:dyDescent="0.25">
      <c r="A20" s="46"/>
      <c r="B20" s="14" t="s">
        <v>11</v>
      </c>
      <c r="C20" s="10"/>
      <c r="D20" s="20">
        <v>16111</v>
      </c>
      <c r="E20" s="18"/>
      <c r="F20" s="20">
        <v>12868</v>
      </c>
      <c r="H20" s="40">
        <f>+D20-F20</f>
        <v>3243</v>
      </c>
      <c r="I20" s="40"/>
    </row>
    <row r="21" spans="1:9" x14ac:dyDescent="0.25">
      <c r="A21" s="46"/>
      <c r="B21" s="14" t="s">
        <v>74</v>
      </c>
      <c r="C21" s="10"/>
      <c r="D21" s="21">
        <f>23300+852</f>
        <v>24152</v>
      </c>
      <c r="E21" s="18"/>
      <c r="F21" s="21">
        <v>21649</v>
      </c>
      <c r="H21" s="40">
        <f>+D21-F21</f>
        <v>2503</v>
      </c>
      <c r="I21" s="40"/>
    </row>
    <row r="22" spans="1:9" x14ac:dyDescent="0.25">
      <c r="A22" s="46"/>
      <c r="B22" s="14" t="s">
        <v>10</v>
      </c>
      <c r="C22" s="10"/>
      <c r="D22" s="21">
        <v>461</v>
      </c>
      <c r="E22" s="18"/>
      <c r="F22" s="21">
        <f>966-130</f>
        <v>836</v>
      </c>
      <c r="H22" s="40">
        <f>+D22-F22</f>
        <v>-375</v>
      </c>
      <c r="I22" s="40"/>
    </row>
    <row r="23" spans="1:9" x14ac:dyDescent="0.25">
      <c r="A23" s="46"/>
      <c r="B23" s="14" t="s">
        <v>75</v>
      </c>
      <c r="C23" s="10"/>
      <c r="D23" s="22">
        <f>3936+19503+1</f>
        <v>23440</v>
      </c>
      <c r="E23" s="18"/>
      <c r="F23" s="22">
        <v>23815</v>
      </c>
      <c r="H23" s="40">
        <f>+D23-F23</f>
        <v>-375</v>
      </c>
      <c r="I23" s="40"/>
    </row>
    <row r="24" spans="1:9" x14ac:dyDescent="0.25">
      <c r="A24" s="46"/>
      <c r="B24" s="14"/>
      <c r="C24" s="10"/>
      <c r="D24" s="22">
        <f>SUM(D20:D23)</f>
        <v>64164</v>
      </c>
      <c r="E24" s="18"/>
      <c r="F24" s="22">
        <f>SUM(F20:F23)</f>
        <v>59168</v>
      </c>
      <c r="I24" s="40"/>
    </row>
    <row r="25" spans="1:9" x14ac:dyDescent="0.25">
      <c r="A25" s="46"/>
      <c r="B25" s="14"/>
      <c r="C25" s="10"/>
      <c r="D25" s="18"/>
      <c r="E25" s="18"/>
      <c r="F25" s="18"/>
      <c r="I25" s="40"/>
    </row>
    <row r="26" spans="1:9" ht="16.5" thickBot="1" x14ac:dyDescent="0.3">
      <c r="A26" s="47" t="s">
        <v>8</v>
      </c>
      <c r="B26" s="14"/>
      <c r="C26" s="10"/>
      <c r="D26" s="23">
        <f>+D24+D17</f>
        <v>92056</v>
      </c>
      <c r="E26" s="18"/>
      <c r="F26" s="23">
        <f>+F24+F17</f>
        <v>86622</v>
      </c>
      <c r="I26" s="40"/>
    </row>
    <row r="27" spans="1:9" ht="16.5" thickTop="1" x14ac:dyDescent="0.25">
      <c r="A27" s="46"/>
      <c r="B27" s="19"/>
      <c r="C27" s="10"/>
      <c r="D27" s="18"/>
      <c r="E27" s="18"/>
      <c r="F27" s="18"/>
      <c r="I27" s="40"/>
    </row>
    <row r="28" spans="1:9" x14ac:dyDescent="0.25">
      <c r="A28" s="45" t="s">
        <v>7</v>
      </c>
      <c r="C28" s="10"/>
      <c r="D28" s="18"/>
      <c r="E28" s="18"/>
      <c r="F28" s="18"/>
      <c r="I28" s="40"/>
    </row>
    <row r="29" spans="1:9" x14ac:dyDescent="0.25">
      <c r="A29" s="46"/>
      <c r="B29" s="19" t="s">
        <v>84</v>
      </c>
      <c r="C29" s="10"/>
      <c r="D29" s="18"/>
      <c r="E29" s="18"/>
      <c r="F29" s="18"/>
      <c r="I29" s="40"/>
    </row>
    <row r="30" spans="1:9" x14ac:dyDescent="0.25">
      <c r="A30" s="46"/>
      <c r="B30" s="14" t="s">
        <v>6</v>
      </c>
      <c r="C30" s="10"/>
      <c r="D30" s="18">
        <f>+EQUITY!B18</f>
        <v>38038</v>
      </c>
      <c r="E30" s="18"/>
      <c r="F30" s="18">
        <v>38038</v>
      </c>
      <c r="H30" s="40">
        <f>+D30-F30</f>
        <v>0</v>
      </c>
      <c r="I30" s="40"/>
    </row>
    <row r="31" spans="1:9" x14ac:dyDescent="0.25">
      <c r="A31" s="46"/>
      <c r="B31" s="14" t="s">
        <v>77</v>
      </c>
      <c r="C31" s="10"/>
      <c r="D31" s="18">
        <f>+SUM(EQUITY!C18:F18)</f>
        <v>38467</v>
      </c>
      <c r="E31" s="18"/>
      <c r="F31" s="18">
        <v>33698</v>
      </c>
      <c r="H31" s="40">
        <f>+D31-F31</f>
        <v>4769</v>
      </c>
      <c r="I31" s="40"/>
    </row>
    <row r="32" spans="1:9" x14ac:dyDescent="0.25">
      <c r="A32" s="46"/>
      <c r="B32" s="19"/>
      <c r="C32" s="10"/>
      <c r="D32" s="18"/>
      <c r="E32" s="18"/>
      <c r="F32" s="18"/>
      <c r="I32" s="40"/>
    </row>
    <row r="33" spans="1:9" x14ac:dyDescent="0.25">
      <c r="A33" s="47" t="s">
        <v>55</v>
      </c>
      <c r="B33" s="19"/>
      <c r="C33" s="10"/>
      <c r="D33" s="39">
        <f>SUM(D30:D32)</f>
        <v>76505</v>
      </c>
      <c r="E33" s="18"/>
      <c r="F33" s="39">
        <f>SUM(F30:F32)</f>
        <v>71736</v>
      </c>
      <c r="I33" s="40"/>
    </row>
    <row r="34" spans="1:9" x14ac:dyDescent="0.25">
      <c r="A34" s="46"/>
      <c r="B34" s="19"/>
      <c r="C34" s="10"/>
      <c r="D34" s="18"/>
      <c r="E34" s="18"/>
      <c r="F34" s="18"/>
      <c r="I34" s="40"/>
    </row>
    <row r="35" spans="1:9" x14ac:dyDescent="0.25">
      <c r="A35" s="46"/>
      <c r="B35" s="19" t="s">
        <v>5</v>
      </c>
      <c r="C35" s="10"/>
      <c r="D35" s="18"/>
      <c r="E35" s="18"/>
      <c r="F35" s="18"/>
      <c r="I35" s="40"/>
    </row>
    <row r="36" spans="1:9" x14ac:dyDescent="0.25">
      <c r="A36" s="46"/>
      <c r="B36" s="14" t="s">
        <v>4</v>
      </c>
      <c r="C36" s="10"/>
      <c r="D36" s="20">
        <v>225</v>
      </c>
      <c r="E36" s="18"/>
      <c r="F36" s="20">
        <v>361</v>
      </c>
      <c r="H36" s="40">
        <f>+D36-F36</f>
        <v>-136</v>
      </c>
      <c r="I36" s="40"/>
    </row>
    <row r="37" spans="1:9" x14ac:dyDescent="0.25">
      <c r="A37" s="46"/>
      <c r="B37" s="14" t="s">
        <v>3</v>
      </c>
      <c r="C37" s="10"/>
      <c r="D37" s="22">
        <v>1522</v>
      </c>
      <c r="E37" s="18"/>
      <c r="F37" s="22">
        <v>1522</v>
      </c>
      <c r="H37" s="40">
        <f>+D37-F37</f>
        <v>0</v>
      </c>
      <c r="I37" s="40"/>
    </row>
    <row r="38" spans="1:9" x14ac:dyDescent="0.25">
      <c r="A38" s="46"/>
      <c r="B38" s="19"/>
      <c r="C38" s="10"/>
      <c r="D38" s="18">
        <f>SUM(D36:D37)</f>
        <v>1747</v>
      </c>
      <c r="E38" s="18"/>
      <c r="F38" s="18">
        <f>SUM(F36:F37)</f>
        <v>1883</v>
      </c>
      <c r="I38" s="40"/>
    </row>
    <row r="39" spans="1:9" x14ac:dyDescent="0.25">
      <c r="A39" s="46"/>
      <c r="B39" s="19"/>
      <c r="C39" s="10"/>
      <c r="D39" s="18"/>
      <c r="E39" s="18"/>
      <c r="F39" s="18"/>
      <c r="I39" s="40"/>
    </row>
    <row r="40" spans="1:9" x14ac:dyDescent="0.25">
      <c r="A40" s="46"/>
      <c r="B40" s="19" t="s">
        <v>2</v>
      </c>
      <c r="C40" s="10"/>
      <c r="D40" s="18"/>
      <c r="E40" s="18"/>
      <c r="F40" s="18"/>
      <c r="I40" s="40"/>
    </row>
    <row r="41" spans="1:9" x14ac:dyDescent="0.25">
      <c r="A41" s="46"/>
      <c r="B41" s="14" t="s">
        <v>76</v>
      </c>
      <c r="C41" s="10"/>
      <c r="D41" s="20">
        <f>10210+2565</f>
        <v>12775</v>
      </c>
      <c r="E41" s="18"/>
      <c r="F41" s="20">
        <v>12523</v>
      </c>
      <c r="H41" s="40">
        <f>+D41-F41</f>
        <v>252</v>
      </c>
      <c r="I41" s="40"/>
    </row>
    <row r="42" spans="1:9" x14ac:dyDescent="0.25">
      <c r="A42" s="46"/>
      <c r="B42" s="14" t="s">
        <v>1</v>
      </c>
      <c r="C42" s="10"/>
      <c r="D42" s="21">
        <f>354+272</f>
        <v>626</v>
      </c>
      <c r="E42" s="18"/>
      <c r="F42" s="21">
        <v>273</v>
      </c>
      <c r="H42" s="40">
        <f>+D42-F42</f>
        <v>353</v>
      </c>
      <c r="I42" s="40"/>
    </row>
    <row r="43" spans="1:9" x14ac:dyDescent="0.25">
      <c r="A43" s="46"/>
      <c r="B43" s="14" t="s">
        <v>52</v>
      </c>
      <c r="C43" s="10"/>
      <c r="D43" s="22">
        <v>403</v>
      </c>
      <c r="E43" s="18"/>
      <c r="F43" s="22">
        <v>207</v>
      </c>
      <c r="H43" s="40">
        <f>+D43-F43</f>
        <v>196</v>
      </c>
      <c r="I43" s="40"/>
    </row>
    <row r="44" spans="1:9" x14ac:dyDescent="0.25">
      <c r="A44" s="46"/>
      <c r="B44" s="19"/>
      <c r="C44" s="10"/>
      <c r="D44" s="18">
        <f>SUM(D41:D43)</f>
        <v>13804</v>
      </c>
      <c r="E44" s="18"/>
      <c r="F44" s="18">
        <f>SUM(F41:F43)</f>
        <v>13003</v>
      </c>
      <c r="I44" s="40"/>
    </row>
    <row r="45" spans="1:9" x14ac:dyDescent="0.25">
      <c r="A45" s="46"/>
      <c r="B45" s="19"/>
      <c r="C45" s="10"/>
      <c r="D45" s="18"/>
      <c r="E45" s="18"/>
      <c r="F45" s="18"/>
      <c r="I45" s="40"/>
    </row>
    <row r="46" spans="1:9" x14ac:dyDescent="0.25">
      <c r="A46" s="47" t="s">
        <v>56</v>
      </c>
      <c r="B46" s="19"/>
      <c r="C46" s="10"/>
      <c r="D46" s="39">
        <f>+D44+D38</f>
        <v>15551</v>
      </c>
      <c r="E46" s="18"/>
      <c r="F46" s="39">
        <f>+F44+F38</f>
        <v>14886</v>
      </c>
      <c r="I46" s="40"/>
    </row>
    <row r="47" spans="1:9" x14ac:dyDescent="0.25">
      <c r="A47" s="46"/>
      <c r="D47" s="10"/>
      <c r="E47" s="10"/>
      <c r="F47" s="10"/>
      <c r="I47" s="40"/>
    </row>
    <row r="48" spans="1:9" ht="16.5" thickBot="1" x14ac:dyDescent="0.3">
      <c r="A48" s="47" t="s">
        <v>0</v>
      </c>
      <c r="B48" s="19"/>
      <c r="C48" s="10"/>
      <c r="D48" s="23">
        <f>+D46+D33</f>
        <v>92056</v>
      </c>
      <c r="E48" s="18"/>
      <c r="F48" s="23">
        <f>+F46+F33</f>
        <v>86622</v>
      </c>
      <c r="I48" s="40"/>
    </row>
    <row r="49" spans="1:9" ht="16.5" thickTop="1" x14ac:dyDescent="0.25">
      <c r="A49" s="46"/>
      <c r="B49" s="19"/>
      <c r="C49" s="10"/>
      <c r="D49" s="24"/>
      <c r="E49" s="18"/>
      <c r="F49" s="45"/>
      <c r="I49" s="40"/>
    </row>
    <row r="50" spans="1:9" x14ac:dyDescent="0.25">
      <c r="C50" s="10"/>
      <c r="D50" s="18"/>
      <c r="E50" s="18"/>
      <c r="F50" s="44"/>
      <c r="I50" s="40"/>
    </row>
    <row r="51" spans="1:9" ht="16.5" thickBot="1" x14ac:dyDescent="0.3">
      <c r="A51" s="44" t="s">
        <v>83</v>
      </c>
      <c r="C51" s="10"/>
      <c r="D51" s="25">
        <f>+D33/(D30*10)</f>
        <v>0.20112781954887218</v>
      </c>
      <c r="E51" s="26"/>
      <c r="F51" s="25">
        <f>+F33/(F30*10)</f>
        <v>0.18859035701140964</v>
      </c>
      <c r="I51" s="40"/>
    </row>
    <row r="52" spans="1:9" x14ac:dyDescent="0.25">
      <c r="A52" s="46"/>
      <c r="B52" s="14"/>
      <c r="C52" s="10"/>
      <c r="D52" s="18"/>
      <c r="E52" s="18"/>
      <c r="F52" s="18"/>
    </row>
    <row r="53" spans="1:9" x14ac:dyDescent="0.25">
      <c r="A53" s="44"/>
    </row>
    <row r="54" spans="1:9" x14ac:dyDescent="0.25">
      <c r="A54" s="44" t="s">
        <v>71</v>
      </c>
    </row>
    <row r="55" spans="1:9" x14ac:dyDescent="0.25">
      <c r="A55" s="8" t="s">
        <v>138</v>
      </c>
    </row>
    <row r="56" spans="1:9" x14ac:dyDescent="0.25">
      <c r="A56" s="44"/>
    </row>
    <row r="57" spans="1:9" x14ac:dyDescent="0.25">
      <c r="A57" s="44"/>
    </row>
    <row r="58" spans="1:9" x14ac:dyDescent="0.25">
      <c r="A58" s="44"/>
    </row>
    <row r="59" spans="1:9" x14ac:dyDescent="0.25">
      <c r="A59" s="44"/>
    </row>
    <row r="60" spans="1:9" x14ac:dyDescent="0.25">
      <c r="A60" s="44"/>
    </row>
    <row r="61" spans="1:9" x14ac:dyDescent="0.25">
      <c r="A61" s="44"/>
    </row>
    <row r="62" spans="1:9" x14ac:dyDescent="0.25">
      <c r="A62" s="44"/>
    </row>
    <row r="63" spans="1:9" x14ac:dyDescent="0.25">
      <c r="A63" s="44"/>
    </row>
    <row r="64" spans="1:9" x14ac:dyDescent="0.25">
      <c r="A64" s="44"/>
    </row>
  </sheetData>
  <phoneticPr fontId="0" type="noConversion"/>
  <pageMargins left="1" right="1" top="1" bottom="1" header="0.5" footer="0.5"/>
  <pageSetup paperSize="9" scale="58" orientation="portrait" cellComments="asDisplayed" horizontalDpi="300" verticalDpi="300" r:id="rId1"/>
  <headerFooter alignWithMargins="0">
    <oddFooter>&amp;R&amp;"Times New Roman,Regular"&amp;11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41"/>
  <sheetViews>
    <sheetView zoomScaleNormal="100" workbookViewId="0">
      <selection activeCell="A36" sqref="A36"/>
    </sheetView>
  </sheetViews>
  <sheetFormatPr defaultRowHeight="12.75" x14ac:dyDescent="0.2"/>
  <cols>
    <col min="1" max="1" width="41.85546875" customWidth="1"/>
    <col min="2" max="4" width="17" customWidth="1"/>
    <col min="5" max="5" width="18.85546875" bestFit="1" customWidth="1"/>
    <col min="6" max="7" width="17" customWidth="1"/>
  </cols>
  <sheetData>
    <row r="1" spans="1:7" ht="15.75" x14ac:dyDescent="0.25">
      <c r="A1" s="41" t="s">
        <v>67</v>
      </c>
      <c r="B1" s="1"/>
      <c r="C1" s="1"/>
      <c r="D1" s="1"/>
      <c r="E1" s="1"/>
      <c r="F1" s="83"/>
      <c r="G1" s="83"/>
    </row>
    <row r="2" spans="1:7" ht="15.75" x14ac:dyDescent="0.25">
      <c r="A2" s="8" t="s">
        <v>18</v>
      </c>
      <c r="B2" s="1"/>
      <c r="C2" s="1"/>
      <c r="D2" s="1"/>
      <c r="E2" s="1"/>
      <c r="F2" s="1"/>
      <c r="G2" s="1"/>
    </row>
    <row r="3" spans="1:7" ht="15.75" x14ac:dyDescent="0.25">
      <c r="A3" s="8"/>
      <c r="B3" s="1"/>
      <c r="C3" s="1"/>
      <c r="D3" s="1"/>
      <c r="E3" s="1"/>
      <c r="F3" s="1"/>
      <c r="G3" s="1"/>
    </row>
    <row r="4" spans="1:7" ht="15.75" x14ac:dyDescent="0.25">
      <c r="A4" s="41" t="s">
        <v>39</v>
      </c>
      <c r="B4" s="1"/>
      <c r="C4" s="1"/>
      <c r="D4" s="1"/>
      <c r="E4" s="1"/>
      <c r="F4" s="1"/>
      <c r="G4" s="1"/>
    </row>
    <row r="5" spans="1:7" ht="15.75" x14ac:dyDescent="0.25">
      <c r="A5" s="41" t="s">
        <v>126</v>
      </c>
      <c r="B5" s="1"/>
      <c r="C5" s="1"/>
      <c r="D5" s="1"/>
      <c r="E5" s="1"/>
      <c r="F5" s="1"/>
      <c r="G5" s="1"/>
    </row>
    <row r="6" spans="1:7" ht="15.75" x14ac:dyDescent="0.25">
      <c r="A6" s="41" t="s">
        <v>17</v>
      </c>
      <c r="B6" s="1"/>
      <c r="C6" s="1"/>
      <c r="D6" s="1"/>
      <c r="E6" s="1"/>
      <c r="F6" s="1"/>
      <c r="G6" s="1"/>
    </row>
    <row r="7" spans="1:7" ht="15.75" x14ac:dyDescent="0.25">
      <c r="A7" s="41"/>
      <c r="B7" s="1"/>
      <c r="C7" s="1"/>
      <c r="D7" s="1"/>
      <c r="E7" s="1"/>
      <c r="F7" s="1"/>
      <c r="G7" s="1"/>
    </row>
    <row r="8" spans="1:7" ht="15.75" x14ac:dyDescent="0.25">
      <c r="A8" s="41"/>
      <c r="B8" s="1"/>
      <c r="C8" s="1"/>
      <c r="D8" s="1"/>
      <c r="E8" s="1"/>
      <c r="F8" s="1"/>
      <c r="G8" s="1"/>
    </row>
    <row r="9" spans="1:7" ht="15.75" x14ac:dyDescent="0.25">
      <c r="A9" s="58" t="s">
        <v>134</v>
      </c>
      <c r="B9" s="84" t="s">
        <v>85</v>
      </c>
      <c r="C9" s="85"/>
      <c r="D9" s="85"/>
      <c r="E9" s="85"/>
      <c r="F9" s="85"/>
      <c r="G9" s="86"/>
    </row>
    <row r="10" spans="1:7" ht="15.75" x14ac:dyDescent="0.25">
      <c r="A10" s="8"/>
      <c r="B10" s="48"/>
      <c r="C10" s="49"/>
      <c r="D10" s="49"/>
      <c r="E10" s="49"/>
      <c r="F10" s="49"/>
      <c r="G10" s="50"/>
    </row>
    <row r="11" spans="1:7" ht="15.75" x14ac:dyDescent="0.25">
      <c r="A11" s="8"/>
      <c r="B11" s="5" t="s">
        <v>38</v>
      </c>
      <c r="C11" s="27" t="s">
        <v>58</v>
      </c>
      <c r="D11" s="27" t="s">
        <v>90</v>
      </c>
      <c r="E11" s="27" t="s">
        <v>60</v>
      </c>
      <c r="F11" s="27" t="s">
        <v>37</v>
      </c>
      <c r="G11" s="27" t="s">
        <v>36</v>
      </c>
    </row>
    <row r="12" spans="1:7" ht="15.75" x14ac:dyDescent="0.25">
      <c r="A12" s="8"/>
      <c r="B12" s="6" t="s">
        <v>35</v>
      </c>
      <c r="C12" s="28" t="s">
        <v>54</v>
      </c>
      <c r="D12" s="28" t="s">
        <v>91</v>
      </c>
      <c r="E12" s="28" t="s">
        <v>61</v>
      </c>
      <c r="F12" s="28" t="s">
        <v>34</v>
      </c>
      <c r="G12" s="29"/>
    </row>
    <row r="13" spans="1:7" ht="15.75" x14ac:dyDescent="0.25">
      <c r="A13" s="8"/>
      <c r="B13" s="6"/>
      <c r="C13" s="28"/>
      <c r="D13" s="28"/>
      <c r="E13" s="28" t="s">
        <v>54</v>
      </c>
      <c r="F13" s="28"/>
      <c r="G13" s="29"/>
    </row>
    <row r="14" spans="1:7" ht="15.75" x14ac:dyDescent="0.25">
      <c r="A14" s="8"/>
      <c r="B14" s="30" t="s">
        <v>16</v>
      </c>
      <c r="C14" s="31" t="s">
        <v>16</v>
      </c>
      <c r="D14" s="31" t="s">
        <v>16</v>
      </c>
      <c r="E14" s="31" t="s">
        <v>16</v>
      </c>
      <c r="F14" s="31" t="s">
        <v>16</v>
      </c>
      <c r="G14" s="31" t="s">
        <v>16</v>
      </c>
    </row>
    <row r="15" spans="1:7" ht="15.75" x14ac:dyDescent="0.25">
      <c r="A15" s="8"/>
      <c r="B15" s="7"/>
      <c r="C15" s="29"/>
      <c r="D15" s="29"/>
      <c r="E15" s="29"/>
      <c r="F15" s="29"/>
      <c r="G15" s="29"/>
    </row>
    <row r="16" spans="1:7" ht="22.5" customHeight="1" x14ac:dyDescent="0.25">
      <c r="A16" s="41" t="s">
        <v>115</v>
      </c>
      <c r="B16" s="32">
        <v>38038</v>
      </c>
      <c r="C16" s="33">
        <v>0</v>
      </c>
      <c r="D16" s="33">
        <v>9646</v>
      </c>
      <c r="E16" s="33">
        <v>115</v>
      </c>
      <c r="F16" s="33">
        <f>24067-130</f>
        <v>23937</v>
      </c>
      <c r="G16" s="33">
        <f>SUM(B16:F16)</f>
        <v>71736</v>
      </c>
    </row>
    <row r="17" spans="1:7" ht="24" customHeight="1" x14ac:dyDescent="0.25">
      <c r="A17" s="8" t="s">
        <v>123</v>
      </c>
      <c r="B17" s="32">
        <v>0</v>
      </c>
      <c r="C17" s="33">
        <v>0</v>
      </c>
      <c r="D17" s="33">
        <v>0</v>
      </c>
      <c r="E17" s="33">
        <v>245</v>
      </c>
      <c r="F17" s="33">
        <f>+SCI!I25</f>
        <v>4524</v>
      </c>
      <c r="G17" s="33">
        <f>SUM(B17:F17)</f>
        <v>4769</v>
      </c>
    </row>
    <row r="18" spans="1:7" ht="24" customHeight="1" thickBot="1" x14ac:dyDescent="0.3">
      <c r="A18" s="8" t="s">
        <v>135</v>
      </c>
      <c r="B18" s="34">
        <f t="shared" ref="B18:G18" si="0">+SUM(B17:B17,B16:B16)</f>
        <v>38038</v>
      </c>
      <c r="C18" s="34">
        <f t="shared" si="0"/>
        <v>0</v>
      </c>
      <c r="D18" s="34">
        <f t="shared" si="0"/>
        <v>9646</v>
      </c>
      <c r="E18" s="34">
        <f t="shared" si="0"/>
        <v>360</v>
      </c>
      <c r="F18" s="34">
        <f t="shared" si="0"/>
        <v>28461</v>
      </c>
      <c r="G18" s="34">
        <f t="shared" si="0"/>
        <v>76505</v>
      </c>
    </row>
    <row r="19" spans="1:7" ht="13.5" thickTop="1" x14ac:dyDescent="0.2"/>
    <row r="23" spans="1:7" ht="15.75" x14ac:dyDescent="0.25">
      <c r="A23" s="58" t="s">
        <v>129</v>
      </c>
      <c r="B23" s="84" t="s">
        <v>85</v>
      </c>
      <c r="C23" s="85"/>
      <c r="D23" s="85"/>
      <c r="E23" s="85"/>
      <c r="F23" s="85"/>
      <c r="G23" s="86"/>
    </row>
    <row r="24" spans="1:7" ht="15.75" x14ac:dyDescent="0.25">
      <c r="A24" s="8"/>
      <c r="B24" s="48"/>
      <c r="C24" s="49"/>
      <c r="D24" s="49"/>
      <c r="E24" s="49"/>
      <c r="F24" s="49"/>
      <c r="G24" s="50"/>
    </row>
    <row r="25" spans="1:7" ht="15.75" x14ac:dyDescent="0.25">
      <c r="A25" s="8"/>
      <c r="B25" s="6" t="s">
        <v>38</v>
      </c>
      <c r="C25" s="28" t="s">
        <v>58</v>
      </c>
      <c r="D25" s="27" t="s">
        <v>90</v>
      </c>
      <c r="E25" s="28" t="s">
        <v>60</v>
      </c>
      <c r="F25" s="28" t="s">
        <v>37</v>
      </c>
      <c r="G25" s="28" t="s">
        <v>36</v>
      </c>
    </row>
    <row r="26" spans="1:7" ht="15.75" x14ac:dyDescent="0.25">
      <c r="A26" s="8"/>
      <c r="B26" s="6" t="s">
        <v>35</v>
      </c>
      <c r="C26" s="28" t="s">
        <v>54</v>
      </c>
      <c r="D26" s="28" t="s">
        <v>91</v>
      </c>
      <c r="E26" s="28" t="s">
        <v>61</v>
      </c>
      <c r="F26" s="28" t="s">
        <v>34</v>
      </c>
      <c r="G26" s="29"/>
    </row>
    <row r="27" spans="1:7" ht="15.75" x14ac:dyDescent="0.25">
      <c r="A27" s="8"/>
      <c r="B27" s="6"/>
      <c r="C27" s="28"/>
      <c r="D27" s="28"/>
      <c r="E27" s="28" t="s">
        <v>54</v>
      </c>
      <c r="F27" s="28"/>
      <c r="G27" s="29"/>
    </row>
    <row r="28" spans="1:7" ht="15.75" x14ac:dyDescent="0.25">
      <c r="A28" s="8"/>
      <c r="B28" s="30" t="s">
        <v>16</v>
      </c>
      <c r="C28" s="31" t="s">
        <v>16</v>
      </c>
      <c r="D28" s="31" t="s">
        <v>16</v>
      </c>
      <c r="E28" s="31" t="s">
        <v>16</v>
      </c>
      <c r="F28" s="31" t="s">
        <v>16</v>
      </c>
      <c r="G28" s="31" t="s">
        <v>16</v>
      </c>
    </row>
    <row r="29" spans="1:7" ht="15.75" x14ac:dyDescent="0.25">
      <c r="A29" s="8"/>
      <c r="B29" s="7"/>
      <c r="C29" s="29"/>
      <c r="D29" s="29"/>
      <c r="E29" s="29"/>
      <c r="F29" s="29"/>
      <c r="G29" s="29"/>
    </row>
    <row r="30" spans="1:7" ht="23.25" customHeight="1" x14ac:dyDescent="0.25">
      <c r="A30" s="41" t="s">
        <v>107</v>
      </c>
      <c r="B30" s="32">
        <v>28515</v>
      </c>
      <c r="C30" s="33">
        <v>4057</v>
      </c>
      <c r="D30" s="33">
        <v>0</v>
      </c>
      <c r="E30" s="33">
        <v>229</v>
      </c>
      <c r="F30" s="33">
        <v>21067</v>
      </c>
      <c r="G30" s="33">
        <f>SUM(B30:F30)</f>
        <v>53868</v>
      </c>
    </row>
    <row r="31" spans="1:7" ht="23.25" customHeight="1" x14ac:dyDescent="0.25">
      <c r="A31" s="8" t="s">
        <v>92</v>
      </c>
      <c r="B31" s="32">
        <v>9523</v>
      </c>
      <c r="C31" s="33">
        <v>-4057</v>
      </c>
      <c r="D31" s="33">
        <v>9650</v>
      </c>
      <c r="E31" s="33">
        <v>0</v>
      </c>
      <c r="F31" s="33">
        <v>1050</v>
      </c>
      <c r="G31" s="33">
        <f>SUM(B31:F31)</f>
        <v>16166</v>
      </c>
    </row>
    <row r="32" spans="1:7" ht="22.5" customHeight="1" x14ac:dyDescent="0.25">
      <c r="A32" s="69" t="s">
        <v>97</v>
      </c>
      <c r="B32" s="70">
        <v>0</v>
      </c>
      <c r="C32" s="71">
        <v>0</v>
      </c>
      <c r="D32" s="71">
        <v>0</v>
      </c>
      <c r="E32" s="71">
        <v>0</v>
      </c>
      <c r="F32" s="71">
        <v>0</v>
      </c>
      <c r="G32" s="71">
        <f>SUM(B32:F32)</f>
        <v>0</v>
      </c>
    </row>
    <row r="33" spans="1:7" ht="22.5" customHeight="1" x14ac:dyDescent="0.25">
      <c r="A33" s="72" t="s">
        <v>96</v>
      </c>
      <c r="B33" s="73">
        <v>0</v>
      </c>
      <c r="C33" s="74">
        <v>0</v>
      </c>
      <c r="D33" s="74">
        <v>0</v>
      </c>
      <c r="E33" s="74">
        <v>0</v>
      </c>
      <c r="F33" s="74">
        <v>-14</v>
      </c>
      <c r="G33" s="74">
        <f>SUM(B33:F33)</f>
        <v>-14</v>
      </c>
    </row>
    <row r="34" spans="1:7" ht="22.5" customHeight="1" x14ac:dyDescent="0.25">
      <c r="A34" s="75"/>
      <c r="B34" s="32">
        <f t="shared" ref="B34:G34" si="1">SUM(B32:B33)</f>
        <v>0</v>
      </c>
      <c r="C34" s="79">
        <f t="shared" si="1"/>
        <v>0</v>
      </c>
      <c r="D34" s="79">
        <f t="shared" si="1"/>
        <v>0</v>
      </c>
      <c r="E34" s="79">
        <f t="shared" si="1"/>
        <v>0</v>
      </c>
      <c r="F34" s="33">
        <f t="shared" si="1"/>
        <v>-14</v>
      </c>
      <c r="G34" s="33">
        <f t="shared" si="1"/>
        <v>-14</v>
      </c>
    </row>
    <row r="35" spans="1:7" ht="23.25" customHeight="1" x14ac:dyDescent="0.25">
      <c r="A35" s="8" t="s">
        <v>123</v>
      </c>
      <c r="B35" s="32">
        <v>0</v>
      </c>
      <c r="C35" s="33">
        <v>0</v>
      </c>
      <c r="D35" s="33">
        <v>0</v>
      </c>
      <c r="E35" s="33">
        <v>-29</v>
      </c>
      <c r="F35" s="33">
        <v>2959</v>
      </c>
      <c r="G35" s="33">
        <f>SUM(B35:F35)</f>
        <v>2930</v>
      </c>
    </row>
    <row r="36" spans="1:7" ht="23.25" customHeight="1" thickBot="1" x14ac:dyDescent="0.3">
      <c r="A36" s="8" t="s">
        <v>130</v>
      </c>
      <c r="B36" s="34">
        <f t="shared" ref="B36:G36" si="2">+SUM(B34:B35,B30:B31)</f>
        <v>38038</v>
      </c>
      <c r="C36" s="34">
        <f t="shared" si="2"/>
        <v>0</v>
      </c>
      <c r="D36" s="34">
        <f t="shared" si="2"/>
        <v>9650</v>
      </c>
      <c r="E36" s="34">
        <f t="shared" si="2"/>
        <v>200</v>
      </c>
      <c r="F36" s="34">
        <f t="shared" si="2"/>
        <v>25062</v>
      </c>
      <c r="G36" s="34">
        <f t="shared" si="2"/>
        <v>72950</v>
      </c>
    </row>
    <row r="37" spans="1:7" ht="13.5" thickTop="1" x14ac:dyDescent="0.2">
      <c r="E37" s="77"/>
      <c r="F37" s="77"/>
      <c r="G37" s="77"/>
    </row>
    <row r="38" spans="1:7" x14ac:dyDescent="0.2">
      <c r="E38" s="77"/>
      <c r="F38" s="77"/>
      <c r="G38" s="77"/>
    </row>
    <row r="39" spans="1:7" ht="15.75" x14ac:dyDescent="0.25">
      <c r="A39" s="8"/>
    </row>
    <row r="40" spans="1:7" ht="15.75" x14ac:dyDescent="0.25">
      <c r="A40" s="8" t="s">
        <v>104</v>
      </c>
    </row>
    <row r="41" spans="1:7" ht="15.75" x14ac:dyDescent="0.25">
      <c r="A41" s="8" t="s">
        <v>138</v>
      </c>
    </row>
  </sheetData>
  <mergeCells count="3">
    <mergeCell ref="F1:G1"/>
    <mergeCell ref="B9:G9"/>
    <mergeCell ref="B23:G23"/>
  </mergeCells>
  <pageMargins left="0.7" right="0.7" top="0.75" bottom="0.75" header="0.3" footer="0.3"/>
  <pageSetup paperSize="9" scale="61" orientation="portrait" r:id="rId1"/>
  <headerFooter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70"/>
  <sheetViews>
    <sheetView zoomScale="75" zoomScaleNormal="100" workbookViewId="0">
      <selection activeCell="A35" sqref="A35"/>
    </sheetView>
  </sheetViews>
  <sheetFormatPr defaultRowHeight="15.75" x14ac:dyDescent="0.25"/>
  <cols>
    <col min="1" max="1" width="75.85546875" style="8" customWidth="1"/>
    <col min="2" max="2" width="24.7109375" style="11" customWidth="1"/>
    <col min="3" max="3" width="3.5703125" style="1" customWidth="1"/>
    <col min="4" max="4" width="25.85546875" style="1" bestFit="1" customWidth="1"/>
    <col min="5" max="5" width="7.5703125" style="1" customWidth="1"/>
    <col min="6" max="16384" width="9.140625" style="1"/>
  </cols>
  <sheetData>
    <row r="1" spans="1:4" x14ac:dyDescent="0.25">
      <c r="A1" s="41" t="s">
        <v>67</v>
      </c>
      <c r="B1" s="83"/>
      <c r="C1" s="83"/>
      <c r="D1" s="83"/>
    </row>
    <row r="2" spans="1:4" x14ac:dyDescent="0.25">
      <c r="A2" s="8" t="s">
        <v>18</v>
      </c>
    </row>
    <row r="4" spans="1:4" x14ac:dyDescent="0.25">
      <c r="A4" s="41" t="s">
        <v>73</v>
      </c>
    </row>
    <row r="5" spans="1:4" x14ac:dyDescent="0.25">
      <c r="A5" s="41" t="s">
        <v>126</v>
      </c>
    </row>
    <row r="6" spans="1:4" x14ac:dyDescent="0.25">
      <c r="A6" s="41" t="s">
        <v>17</v>
      </c>
    </row>
    <row r="7" spans="1:4" x14ac:dyDescent="0.25">
      <c r="A7" s="41"/>
      <c r="B7" s="59" t="s">
        <v>31</v>
      </c>
      <c r="D7" s="3" t="s">
        <v>30</v>
      </c>
    </row>
    <row r="8" spans="1:4" x14ac:dyDescent="0.25">
      <c r="A8" s="41"/>
      <c r="B8" s="59" t="s">
        <v>53</v>
      </c>
      <c r="D8" s="3" t="s">
        <v>28</v>
      </c>
    </row>
    <row r="9" spans="1:4" x14ac:dyDescent="0.25">
      <c r="A9" s="41"/>
      <c r="B9" s="59" t="s">
        <v>111</v>
      </c>
      <c r="D9" s="3" t="s">
        <v>65</v>
      </c>
    </row>
    <row r="10" spans="1:4" x14ac:dyDescent="0.25">
      <c r="A10" s="41"/>
      <c r="B10" s="60" t="s">
        <v>136</v>
      </c>
      <c r="C10" s="82"/>
      <c r="D10" s="51" t="s">
        <v>131</v>
      </c>
    </row>
    <row r="11" spans="1:4" x14ac:dyDescent="0.25">
      <c r="B11" s="59" t="s">
        <v>16</v>
      </c>
      <c r="D11" s="3" t="s">
        <v>16</v>
      </c>
    </row>
    <row r="12" spans="1:4" x14ac:dyDescent="0.25">
      <c r="A12" s="41" t="s">
        <v>50</v>
      </c>
    </row>
    <row r="13" spans="1:4" x14ac:dyDescent="0.25">
      <c r="A13" s="8" t="s">
        <v>49</v>
      </c>
      <c r="B13" s="11">
        <v>6140</v>
      </c>
      <c r="D13" s="36">
        <v>4223</v>
      </c>
    </row>
    <row r="14" spans="1:4" x14ac:dyDescent="0.25">
      <c r="A14" s="8" t="s">
        <v>48</v>
      </c>
      <c r="D14" s="11"/>
    </row>
    <row r="15" spans="1:4" x14ac:dyDescent="0.25">
      <c r="A15" s="8" t="s">
        <v>66</v>
      </c>
      <c r="B15" s="11">
        <v>4</v>
      </c>
      <c r="D15" s="36">
        <v>4</v>
      </c>
    </row>
    <row r="16" spans="1:4" x14ac:dyDescent="0.25">
      <c r="A16" s="8" t="s">
        <v>88</v>
      </c>
      <c r="B16" s="11">
        <v>53</v>
      </c>
      <c r="D16" s="36">
        <v>0</v>
      </c>
    </row>
    <row r="17" spans="1:4" x14ac:dyDescent="0.25">
      <c r="A17" s="8" t="s">
        <v>78</v>
      </c>
      <c r="B17" s="11">
        <v>0</v>
      </c>
      <c r="D17" s="36">
        <v>-20</v>
      </c>
    </row>
    <row r="18" spans="1:4" x14ac:dyDescent="0.25">
      <c r="A18" s="8" t="s">
        <v>89</v>
      </c>
      <c r="B18" s="11">
        <v>400</v>
      </c>
      <c r="D18" s="36">
        <v>376</v>
      </c>
    </row>
    <row r="19" spans="1:4" x14ac:dyDescent="0.25">
      <c r="A19" s="8" t="s">
        <v>143</v>
      </c>
      <c r="B19" s="11">
        <v>-300</v>
      </c>
      <c r="D19" s="36">
        <v>0</v>
      </c>
    </row>
    <row r="20" spans="1:4" x14ac:dyDescent="0.25">
      <c r="A20" s="8" t="s">
        <v>124</v>
      </c>
      <c r="B20" s="11">
        <v>58</v>
      </c>
      <c r="D20" s="36">
        <v>-66</v>
      </c>
    </row>
    <row r="21" spans="1:4" x14ac:dyDescent="0.25">
      <c r="A21" s="8" t="s">
        <v>109</v>
      </c>
      <c r="B21" s="11">
        <v>18</v>
      </c>
      <c r="D21" s="36">
        <v>58</v>
      </c>
    </row>
    <row r="22" spans="1:4" x14ac:dyDescent="0.25">
      <c r="A22" s="8" t="s">
        <v>144</v>
      </c>
      <c r="B22" s="11">
        <v>17</v>
      </c>
      <c r="D22" s="36">
        <v>0</v>
      </c>
    </row>
    <row r="23" spans="1:4" x14ac:dyDescent="0.25">
      <c r="A23" s="8" t="s">
        <v>47</v>
      </c>
      <c r="B23" s="11">
        <v>-102</v>
      </c>
      <c r="D23" s="36">
        <v>-122</v>
      </c>
    </row>
    <row r="24" spans="1:4" x14ac:dyDescent="0.25">
      <c r="A24" s="8" t="s">
        <v>98</v>
      </c>
      <c r="B24" s="11">
        <v>-104</v>
      </c>
      <c r="D24" s="36">
        <v>-112</v>
      </c>
    </row>
    <row r="25" spans="1:4" x14ac:dyDescent="0.25">
      <c r="B25" s="37"/>
      <c r="D25" s="37"/>
    </row>
    <row r="26" spans="1:4" x14ac:dyDescent="0.25">
      <c r="A26" s="8" t="s">
        <v>46</v>
      </c>
      <c r="B26" s="11">
        <f>SUM(B12:B25)</f>
        <v>6184</v>
      </c>
      <c r="D26" s="11">
        <f>SUM(D12:D25)</f>
        <v>4341</v>
      </c>
    </row>
    <row r="27" spans="1:4" x14ac:dyDescent="0.25">
      <c r="A27" s="8" t="s">
        <v>99</v>
      </c>
      <c r="B27" s="11">
        <v>-3243</v>
      </c>
      <c r="D27" s="11">
        <v>-101</v>
      </c>
    </row>
    <row r="28" spans="1:4" x14ac:dyDescent="0.25">
      <c r="A28" s="8" t="s">
        <v>100</v>
      </c>
      <c r="B28" s="11">
        <f>-2607+51</f>
        <v>-2556</v>
      </c>
      <c r="D28" s="11">
        <v>-5811</v>
      </c>
    </row>
    <row r="29" spans="1:4" x14ac:dyDescent="0.25">
      <c r="A29" s="8" t="s">
        <v>101</v>
      </c>
      <c r="B29" s="35">
        <v>252</v>
      </c>
      <c r="C29" s="10"/>
      <c r="D29" s="35">
        <v>273</v>
      </c>
    </row>
    <row r="30" spans="1:4" x14ac:dyDescent="0.25">
      <c r="A30" s="8" t="s">
        <v>116</v>
      </c>
      <c r="B30" s="37">
        <v>-7</v>
      </c>
      <c r="C30" s="10"/>
      <c r="D30" s="37">
        <v>283</v>
      </c>
    </row>
    <row r="31" spans="1:4" x14ac:dyDescent="0.25">
      <c r="A31" s="8" t="s">
        <v>149</v>
      </c>
      <c r="B31" s="11">
        <f>SUM(B26:B30)</f>
        <v>630</v>
      </c>
      <c r="D31" s="11">
        <f>SUM(D26:D30)</f>
        <v>-1015</v>
      </c>
    </row>
    <row r="32" spans="1:4" x14ac:dyDescent="0.25">
      <c r="A32" s="8" t="s">
        <v>45</v>
      </c>
      <c r="B32" s="11">
        <f>-B21</f>
        <v>-18</v>
      </c>
      <c r="D32" s="36">
        <v>-58</v>
      </c>
    </row>
    <row r="33" spans="1:6" x14ac:dyDescent="0.25">
      <c r="A33" s="8" t="s">
        <v>102</v>
      </c>
      <c r="B33" s="11">
        <v>17</v>
      </c>
      <c r="D33" s="36">
        <v>542</v>
      </c>
    </row>
    <row r="34" spans="1:6" x14ac:dyDescent="0.25">
      <c r="A34" s="8" t="s">
        <v>44</v>
      </c>
      <c r="B34" s="37">
        <v>-1062</v>
      </c>
      <c r="D34" s="38">
        <v>-708</v>
      </c>
    </row>
    <row r="35" spans="1:6" x14ac:dyDescent="0.25">
      <c r="A35" s="41" t="s">
        <v>120</v>
      </c>
      <c r="B35" s="11">
        <f>SUM(B31:B34)</f>
        <v>-433</v>
      </c>
      <c r="D35" s="11">
        <f>SUM(D31:D34)</f>
        <v>-1239</v>
      </c>
    </row>
    <row r="36" spans="1:6" x14ac:dyDescent="0.25">
      <c r="D36" s="11"/>
    </row>
    <row r="37" spans="1:6" x14ac:dyDescent="0.25">
      <c r="A37" s="41" t="s">
        <v>43</v>
      </c>
      <c r="D37" s="11"/>
    </row>
    <row r="38" spans="1:6" x14ac:dyDescent="0.25">
      <c r="A38" s="8" t="s">
        <v>42</v>
      </c>
      <c r="B38" s="11">
        <v>102</v>
      </c>
      <c r="D38" s="36">
        <v>122</v>
      </c>
    </row>
    <row r="39" spans="1:6" x14ac:dyDescent="0.25">
      <c r="A39" s="8" t="s">
        <v>117</v>
      </c>
      <c r="B39" s="11">
        <v>140</v>
      </c>
      <c r="D39" s="36">
        <v>123</v>
      </c>
    </row>
    <row r="40" spans="1:6" x14ac:dyDescent="0.25">
      <c r="A40" s="8" t="s">
        <v>142</v>
      </c>
      <c r="B40" s="11">
        <v>300</v>
      </c>
      <c r="D40" s="36">
        <v>0</v>
      </c>
    </row>
    <row r="41" spans="1:6" x14ac:dyDescent="0.25">
      <c r="A41" s="8" t="s">
        <v>105</v>
      </c>
      <c r="B41" s="37">
        <v>-708</v>
      </c>
      <c r="D41" s="38">
        <v>-400</v>
      </c>
    </row>
    <row r="42" spans="1:6" x14ac:dyDescent="0.25">
      <c r="A42" s="41" t="s">
        <v>137</v>
      </c>
      <c r="B42" s="11">
        <f>SUM(B38:B41)</f>
        <v>-166</v>
      </c>
      <c r="D42" s="11">
        <f>SUM(D38:D41)</f>
        <v>-155</v>
      </c>
      <c r="E42" s="11"/>
    </row>
    <row r="43" spans="1:6" x14ac:dyDescent="0.25">
      <c r="D43" s="11"/>
      <c r="E43" s="11"/>
    </row>
    <row r="44" spans="1:6" x14ac:dyDescent="0.25">
      <c r="A44" s="41" t="s">
        <v>41</v>
      </c>
      <c r="D44" s="11"/>
      <c r="E44" s="11"/>
      <c r="F44" s="11"/>
    </row>
    <row r="45" spans="1:6" x14ac:dyDescent="0.25">
      <c r="A45" s="8" t="s">
        <v>96</v>
      </c>
      <c r="B45" s="11">
        <v>0</v>
      </c>
      <c r="D45" s="11">
        <v>-14</v>
      </c>
      <c r="E45" s="11"/>
      <c r="F45" s="11"/>
    </row>
    <row r="46" spans="1:6" x14ac:dyDescent="0.25">
      <c r="A46" s="8" t="s">
        <v>141</v>
      </c>
      <c r="B46" s="11">
        <v>354</v>
      </c>
      <c r="D46" s="36">
        <v>-713</v>
      </c>
    </row>
    <row r="47" spans="1:6" x14ac:dyDescent="0.25">
      <c r="A47" s="8" t="s">
        <v>106</v>
      </c>
      <c r="B47" s="11">
        <v>0</v>
      </c>
      <c r="D47" s="36">
        <v>16166</v>
      </c>
    </row>
    <row r="48" spans="1:6" x14ac:dyDescent="0.25">
      <c r="A48" s="8" t="s">
        <v>59</v>
      </c>
      <c r="B48" s="11">
        <v>-137</v>
      </c>
      <c r="D48" s="36">
        <v>-137</v>
      </c>
    </row>
    <row r="49" spans="1:4" x14ac:dyDescent="0.25">
      <c r="A49" s="8" t="s">
        <v>40</v>
      </c>
      <c r="B49" s="37">
        <v>0</v>
      </c>
      <c r="C49" s="10"/>
      <c r="D49" s="38">
        <v>-72</v>
      </c>
    </row>
    <row r="50" spans="1:4" x14ac:dyDescent="0.25">
      <c r="A50" s="41" t="s">
        <v>140</v>
      </c>
      <c r="B50" s="35">
        <f>SUM(B45:B49)</f>
        <v>217</v>
      </c>
      <c r="C50" s="10"/>
      <c r="D50" s="35">
        <f>SUM(D45:D49)</f>
        <v>15230</v>
      </c>
    </row>
    <row r="51" spans="1:4" x14ac:dyDescent="0.25">
      <c r="B51" s="37"/>
      <c r="C51" s="10"/>
      <c r="D51" s="49"/>
    </row>
    <row r="52" spans="1:4" x14ac:dyDescent="0.25">
      <c r="A52" s="41" t="s">
        <v>146</v>
      </c>
      <c r="B52" s="11">
        <f>B35+B42+B50</f>
        <v>-382</v>
      </c>
      <c r="D52" s="11">
        <f>D35+D42+D50</f>
        <v>13836</v>
      </c>
    </row>
    <row r="53" spans="1:4" x14ac:dyDescent="0.25">
      <c r="D53" s="11"/>
    </row>
    <row r="54" spans="1:4" x14ac:dyDescent="0.25">
      <c r="A54" s="64" t="s">
        <v>93</v>
      </c>
      <c r="D54" s="11"/>
    </row>
    <row r="55" spans="1:4" x14ac:dyDescent="0.25">
      <c r="A55" s="64" t="s">
        <v>125</v>
      </c>
      <c r="B55" s="11">
        <v>22885</v>
      </c>
      <c r="D55" s="11">
        <v>11497</v>
      </c>
    </row>
    <row r="56" spans="1:4" x14ac:dyDescent="0.25">
      <c r="A56" s="64"/>
      <c r="B56" s="1"/>
    </row>
    <row r="57" spans="1:4" x14ac:dyDescent="0.25">
      <c r="A57" s="64" t="s">
        <v>94</v>
      </c>
      <c r="B57" s="78"/>
      <c r="D57" s="62"/>
    </row>
    <row r="58" spans="1:4" ht="16.5" thickBot="1" x14ac:dyDescent="0.3">
      <c r="A58" s="63" t="s">
        <v>119</v>
      </c>
      <c r="B58" s="61">
        <f>SUM(B52:B57)</f>
        <v>22503</v>
      </c>
      <c r="D58" s="61">
        <f>SUM(D52:D57)</f>
        <v>25333</v>
      </c>
    </row>
    <row r="59" spans="1:4" ht="16.5" thickTop="1" x14ac:dyDescent="0.25">
      <c r="A59" s="41"/>
      <c r="B59" s="35"/>
      <c r="D59" s="35"/>
    </row>
    <row r="60" spans="1:4" x14ac:dyDescent="0.25">
      <c r="A60" s="8" t="s">
        <v>81</v>
      </c>
      <c r="B60" s="59" t="s">
        <v>16</v>
      </c>
    </row>
    <row r="61" spans="1:4" x14ac:dyDescent="0.25">
      <c r="B61" s="59"/>
    </row>
    <row r="62" spans="1:4" x14ac:dyDescent="0.25">
      <c r="A62" s="52" t="s">
        <v>103</v>
      </c>
    </row>
    <row r="63" spans="1:4" x14ac:dyDescent="0.25">
      <c r="A63" s="42" t="s">
        <v>95</v>
      </c>
    </row>
    <row r="64" spans="1:4" x14ac:dyDescent="0.25">
      <c r="A64" s="42" t="s">
        <v>9</v>
      </c>
      <c r="B64" s="11">
        <f>+SFP!D23</f>
        <v>23440</v>
      </c>
    </row>
    <row r="65" spans="1:5" x14ac:dyDescent="0.25">
      <c r="A65" s="42" t="s">
        <v>145</v>
      </c>
      <c r="B65" s="11">
        <v>-937</v>
      </c>
      <c r="D65" s="40"/>
      <c r="E65" s="40"/>
    </row>
    <row r="66" spans="1:5" ht="16.5" thickBot="1" x14ac:dyDescent="0.3">
      <c r="A66" s="42" t="s">
        <v>118</v>
      </c>
      <c r="B66" s="61">
        <f>+SUM(B64:B65)</f>
        <v>22503</v>
      </c>
      <c r="C66" s="35"/>
      <c r="D66" s="35"/>
    </row>
    <row r="67" spans="1:5" ht="16.5" thickTop="1" x14ac:dyDescent="0.25">
      <c r="A67" s="43"/>
      <c r="B67" s="35"/>
    </row>
    <row r="68" spans="1:5" x14ac:dyDescent="0.25">
      <c r="B68" s="35"/>
      <c r="C68" s="10"/>
    </row>
    <row r="69" spans="1:5" x14ac:dyDescent="0.25">
      <c r="A69" s="8" t="s">
        <v>108</v>
      </c>
      <c r="B69" s="35"/>
      <c r="C69" s="10"/>
    </row>
    <row r="70" spans="1:5" x14ac:dyDescent="0.25">
      <c r="A70" s="8" t="s">
        <v>139</v>
      </c>
    </row>
  </sheetData>
  <mergeCells count="1">
    <mergeCell ref="B1:D1"/>
  </mergeCells>
  <phoneticPr fontId="0" type="noConversion"/>
  <pageMargins left="0.75" right="0.35" top="0.65" bottom="0.63" header="0.5" footer="0.5"/>
  <pageSetup scale="65" orientation="portrait" cellComments="asDisplayed" horizontalDpi="300" verticalDpi="300" r:id="rId1"/>
  <headerFooter alignWithMargins="0">
    <oddFooter>&amp;R&amp;"Times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SCI</vt:lpstr>
      <vt:lpstr>SFP</vt:lpstr>
      <vt:lpstr>EQUITY</vt:lpstr>
      <vt:lpstr>SCF</vt:lpstr>
      <vt:lpstr>EQUITY!Print_Area</vt:lpstr>
      <vt:lpstr>SCI!Print_Area</vt:lpstr>
      <vt:lpstr>SFP!Print_Area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SENIOR_7</cp:lastModifiedBy>
  <cp:lastPrinted>2013-08-19T07:45:31Z</cp:lastPrinted>
  <dcterms:created xsi:type="dcterms:W3CDTF">2006-08-02T08:16:39Z</dcterms:created>
  <dcterms:modified xsi:type="dcterms:W3CDTF">2013-08-28T07:16:16Z</dcterms:modified>
</cp:coreProperties>
</file>