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85" windowHeight="5220" activeTab="0"/>
  </bookViews>
  <sheets>
    <sheet name="Income Statement" sheetId="1" r:id="rId1"/>
    <sheet name="Balance Sheet" sheetId="2" r:id="rId2"/>
    <sheet name="Changes in Equity" sheetId="3" r:id="rId3"/>
    <sheet name="Cash Flow " sheetId="4" r:id="rId4"/>
  </sheets>
  <definedNames/>
  <calcPr fullCalcOnLoad="1"/>
</workbook>
</file>

<file path=xl/sharedStrings.xml><?xml version="1.0" encoding="utf-8"?>
<sst xmlns="http://schemas.openxmlformats.org/spreadsheetml/2006/main" count="177" uniqueCount="125">
  <si>
    <t>(Company No. 582043-K)</t>
  </si>
  <si>
    <t>(Incorporated in Malaysia)</t>
  </si>
  <si>
    <t>(The figures have not been audited)</t>
  </si>
  <si>
    <t>(Unaudited)</t>
  </si>
  <si>
    <t>RM'000</t>
  </si>
  <si>
    <t>Property, plant and equipment</t>
  </si>
  <si>
    <t>Current assets</t>
  </si>
  <si>
    <t>Current liabilities</t>
  </si>
  <si>
    <t>INDIVIDUAL QUARTER</t>
  </si>
  <si>
    <t>CUMULATIVE QUARTER</t>
  </si>
  <si>
    <t>CURRENT</t>
  </si>
  <si>
    <t xml:space="preserve">YEAR </t>
  </si>
  <si>
    <t>QUARTER</t>
  </si>
  <si>
    <t>PRECEDING</t>
  </si>
  <si>
    <t>YEAR</t>
  </si>
  <si>
    <t>CORRESPONDING</t>
  </si>
  <si>
    <t>TO DATE</t>
  </si>
  <si>
    <t>PERIOD</t>
  </si>
  <si>
    <t>LNG RESOURCES BERHAD</t>
  </si>
  <si>
    <t>Revenue</t>
  </si>
  <si>
    <t>Profit before tax</t>
  </si>
  <si>
    <t>Income tax expense</t>
  </si>
  <si>
    <t xml:space="preserve">  - Basic</t>
  </si>
  <si>
    <t xml:space="preserve">  - Diluted</t>
  </si>
  <si>
    <t>Share</t>
  </si>
  <si>
    <t>Capital</t>
  </si>
  <si>
    <t>Premium</t>
  </si>
  <si>
    <t>Consolidation</t>
  </si>
  <si>
    <t>Retained</t>
  </si>
  <si>
    <t>Non-Distributable</t>
  </si>
  <si>
    <t>Distributable</t>
  </si>
  <si>
    <t>CASH FLOWS FROM OPERATING ACTIVITIES</t>
  </si>
  <si>
    <t>Adjustments for:</t>
  </si>
  <si>
    <t xml:space="preserve">  Non-cash items</t>
  </si>
  <si>
    <t xml:space="preserve">  Non-operating items</t>
  </si>
  <si>
    <t>Changes in working capital</t>
  </si>
  <si>
    <t xml:space="preserve">  Net change in current assets</t>
  </si>
  <si>
    <t xml:space="preserve">  Net change in current liabilities</t>
  </si>
  <si>
    <t>Operating Profit Before Working Capital Changes</t>
  </si>
  <si>
    <t>CASH FLOWS FROM INVESTING ACTIVITIES</t>
  </si>
  <si>
    <t xml:space="preserve">  Other investments</t>
  </si>
  <si>
    <t>CASH FLOWS FROM FINANCING ACTIVITIES</t>
  </si>
  <si>
    <t xml:space="preserve">  Bank borrowings</t>
  </si>
  <si>
    <t>Cash and cash equivalents comprise of:</t>
  </si>
  <si>
    <t>Cash and bank balances</t>
  </si>
  <si>
    <t>Net Cash From Operating Activities</t>
  </si>
  <si>
    <t xml:space="preserve">  Interest received</t>
  </si>
  <si>
    <t>As at</t>
  </si>
  <si>
    <t>CONDENSED CONSOLIDATED INCOME STATEMENTS</t>
  </si>
  <si>
    <t>CONDENSED CONSOLIDATED CASH FLOW STATEMENT</t>
  </si>
  <si>
    <t>CONDENSED CONSOLIDATED BALANCE SHEET</t>
  </si>
  <si>
    <t>CONDENSED CONSOLIDATED STATEMENT OF CHANGES IN EQUITY</t>
  </si>
  <si>
    <t xml:space="preserve">  Deferred expenditure paid</t>
  </si>
  <si>
    <t>Balance as at January 1, 2005</t>
  </si>
  <si>
    <t xml:space="preserve">Profit before tax </t>
  </si>
  <si>
    <t xml:space="preserve">  Proceeds from issuance of shares</t>
  </si>
  <si>
    <t>The condensed consolidated income statements should be read in conjunction with the audited financial statements for the year ended December 31, 2005 and the accompanying explanatory notes attached to the interim financial statements.</t>
  </si>
  <si>
    <t>31/12/2005</t>
  </si>
  <si>
    <t>The condensed consolidated balance sheet should be read in conjunction with the audited financial statements for the year ended December 31, 2005 and the accompanying explanatory notes attached to the interim financial statements.</t>
  </si>
  <si>
    <t>Balance as at January 1, 2006</t>
  </si>
  <si>
    <t>The condensed consolidated statement of changes in equity should be read in conjunction with the audited financial statements for the year ended December 31, 2005 and the accompanying explanatory notes attached to the interim financial statements.</t>
  </si>
  <si>
    <t>The condensed consolidated cash flow statement should be read in conjunction with the audited  financial statements for the year ended December 31, 2005 and the accompanying explanatory notes attached to the interim financial statements.</t>
  </si>
  <si>
    <t>Net Cash Used In Investing Activities</t>
  </si>
  <si>
    <t>Cost of sales</t>
  </si>
  <si>
    <t>Gross profit</t>
  </si>
  <si>
    <t>Other income</t>
  </si>
  <si>
    <t>Other expenses</t>
  </si>
  <si>
    <t>Finance costs</t>
  </si>
  <si>
    <t>Effects of adopting:</t>
  </si>
  <si>
    <t xml:space="preserve">  FRS 3</t>
  </si>
  <si>
    <t>Interest paid</t>
  </si>
  <si>
    <t>Income tax refunded</t>
  </si>
  <si>
    <t>Income tax paid</t>
  </si>
  <si>
    <t>ASSETS</t>
  </si>
  <si>
    <t>Non-current assets</t>
  </si>
  <si>
    <t>Prepaid lease payments</t>
  </si>
  <si>
    <t>TOTAL ASSETS</t>
  </si>
  <si>
    <t>Non-current liabilities</t>
  </si>
  <si>
    <t>EQUITY AND LIABILITIES</t>
  </si>
  <si>
    <t>Inventories</t>
  </si>
  <si>
    <t>Trade receivables</t>
  </si>
  <si>
    <t>Other receivables and prepaid expenses</t>
  </si>
  <si>
    <t>Share capital</t>
  </si>
  <si>
    <t>Reserves</t>
  </si>
  <si>
    <t>Borrowings</t>
  </si>
  <si>
    <t>Deferred tax liabilities</t>
  </si>
  <si>
    <t>Trade payables</t>
  </si>
  <si>
    <t>Other payables and accrued expenses</t>
  </si>
  <si>
    <t>Dividend payable</t>
  </si>
  <si>
    <t>Tax liabilities</t>
  </si>
  <si>
    <t>Total liabilities</t>
  </si>
  <si>
    <t>TOTAL EQUITY AND LIABILITIES</t>
  </si>
  <si>
    <t>Total</t>
  </si>
  <si>
    <t xml:space="preserve">  FRS 108</t>
  </si>
  <si>
    <t>As previously stated</t>
  </si>
  <si>
    <t>Balance as at January 1, 2006 (restated)</t>
  </si>
  <si>
    <t>Balance as at January 1, 2005 (restated)</t>
  </si>
  <si>
    <t>(Restated)</t>
  </si>
  <si>
    <t>(restated)</t>
  </si>
  <si>
    <t>Prior year adjustment:</t>
  </si>
  <si>
    <t>Reserve on</t>
  </si>
  <si>
    <t>Issue of shares</t>
  </si>
  <si>
    <t>Share issue expenses</t>
  </si>
  <si>
    <t>NET INCREASE IN CASH AND CASH EQUIVALENTS</t>
  </si>
  <si>
    <t xml:space="preserve">  Share issue expenses paid</t>
  </si>
  <si>
    <t>to equity holders of the parent</t>
  </si>
  <si>
    <t>Earnings per share (sen) attributable</t>
  </si>
  <si>
    <t>Equity attributable to equity holders of the parent</t>
  </si>
  <si>
    <t>Attributable to Equity Holders of the Parent</t>
  </si>
  <si>
    <t>Earnings</t>
  </si>
  <si>
    <t>Amortisation of reserve on consolidation</t>
  </si>
  <si>
    <t>FOR THE YEAR ENDED DECEMBER 31, 2006</t>
  </si>
  <si>
    <t>AS AT DECEMBER 31, 2006</t>
  </si>
  <si>
    <t>31/12/2006</t>
  </si>
  <si>
    <t>Balance as at December 31, 2006</t>
  </si>
  <si>
    <t>Retained Earnings</t>
  </si>
  <si>
    <t>Dividends</t>
  </si>
  <si>
    <t xml:space="preserve">  Dividends paid</t>
  </si>
  <si>
    <t>Net Assets per share (RM) attributable to equity holders of the parent</t>
  </si>
  <si>
    <t>CASH AND CASH EQUIVALENTS AS AT BEGINNING OF YEAR</t>
  </si>
  <si>
    <t>CASH AND CASH EQUIVALENTS AS AT END OF YEAR</t>
  </si>
  <si>
    <t>Net profit for the period/year attributable</t>
  </si>
  <si>
    <t>Net profit for the year</t>
  </si>
  <si>
    <t>Balance as at December 31, 2005 (restated)</t>
  </si>
  <si>
    <t>Net Cash From (Used In) Financing Activities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</si>
</sst>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_(* #,##0.0_);_(* \(#,##0.0\);_(* &quot;-&quot;??_);_(@_)"/>
  </numFmts>
  <fonts count="12">
    <font>
      <sz val="10"/>
      <name val="Arial"/>
      <family val="0"/>
    </font>
    <font>
      <sz val="10"/>
      <name val="Times New Roman"/>
      <family val="1"/>
    </font>
    <font>
      <sz val="11"/>
      <name val="Times New Roman"/>
      <family val="1"/>
    </font>
    <font>
      <b/>
      <sz val="10"/>
      <name val="Times New Roman"/>
      <family val="1"/>
    </font>
    <font>
      <b/>
      <sz val="11"/>
      <name val="Times New Roman"/>
      <family val="1"/>
    </font>
    <font>
      <i/>
      <sz val="11"/>
      <name val="Times New Roman"/>
      <family val="1"/>
    </font>
    <font>
      <sz val="11"/>
      <color indexed="10"/>
      <name val="Times New Roman"/>
      <family val="1"/>
    </font>
    <font>
      <sz val="10"/>
      <color indexed="10"/>
      <name val="Times New Roman"/>
      <family val="1"/>
    </font>
    <font>
      <u val="single"/>
      <sz val="10"/>
      <color indexed="12"/>
      <name val="Arial"/>
      <family val="0"/>
    </font>
    <font>
      <u val="single"/>
      <sz val="10"/>
      <color indexed="36"/>
      <name val="Arial"/>
      <family val="0"/>
    </font>
    <font>
      <i/>
      <sz val="10"/>
      <name val="Times New Roman"/>
      <family val="1"/>
    </font>
    <font>
      <sz val="8"/>
      <name val="Arial"/>
      <family val="0"/>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164" fontId="2" fillId="0" borderId="0" xfId="0" applyNumberFormat="1" applyFont="1" applyFill="1" applyAlignment="1">
      <alignment/>
    </xf>
    <xf numFmtId="164" fontId="4" fillId="0" borderId="0" xfId="0" applyNumberFormat="1" applyFont="1" applyFill="1" applyAlignment="1">
      <alignment horizontal="center"/>
    </xf>
    <xf numFmtId="164" fontId="4" fillId="0" borderId="0" xfId="0" applyNumberFormat="1" applyFont="1" applyFill="1" applyAlignment="1" quotePrefix="1">
      <alignment horizontal="center"/>
    </xf>
    <xf numFmtId="164" fontId="2" fillId="0" borderId="0" xfId="15" applyNumberFormat="1" applyFont="1" applyFill="1" applyBorder="1" applyAlignment="1">
      <alignment/>
    </xf>
    <xf numFmtId="164" fontId="2" fillId="0" borderId="1" xfId="0" applyNumberFormat="1" applyFont="1" applyFill="1" applyBorder="1" applyAlignment="1">
      <alignment/>
    </xf>
    <xf numFmtId="164" fontId="2" fillId="0" borderId="0" xfId="0" applyNumberFormat="1" applyFont="1" applyFill="1" applyBorder="1" applyAlignment="1">
      <alignment/>
    </xf>
    <xf numFmtId="164" fontId="2" fillId="0" borderId="2" xfId="0" applyNumberFormat="1" applyFont="1" applyFill="1" applyBorder="1" applyAlignment="1">
      <alignment/>
    </xf>
    <xf numFmtId="164" fontId="2" fillId="0" borderId="3" xfId="0" applyNumberFormat="1" applyFont="1" applyFill="1" applyBorder="1" applyAlignment="1">
      <alignment/>
    </xf>
    <xf numFmtId="164" fontId="4" fillId="0" borderId="0" xfId="0" applyNumberFormat="1" applyFont="1" applyFill="1" applyAlignment="1">
      <alignment/>
    </xf>
    <xf numFmtId="0" fontId="6" fillId="0" borderId="0" xfId="0" applyFont="1" applyFill="1" applyAlignment="1">
      <alignment/>
    </xf>
    <xf numFmtId="43" fontId="6" fillId="0" borderId="0" xfId="15" applyFont="1" applyFill="1" applyAlignment="1">
      <alignment/>
    </xf>
    <xf numFmtId="0" fontId="5" fillId="0" borderId="0" xfId="0" applyFont="1" applyFill="1" applyAlignment="1">
      <alignment/>
    </xf>
    <xf numFmtId="43" fontId="2" fillId="0" borderId="0" xfId="15" applyFont="1" applyFill="1" applyAlignment="1">
      <alignment/>
    </xf>
    <xf numFmtId="41" fontId="1" fillId="0" borderId="0" xfId="0" applyNumberFormat="1" applyFont="1" applyFill="1" applyAlignment="1">
      <alignment/>
    </xf>
    <xf numFmtId="0" fontId="1" fillId="0" borderId="0" xfId="0" applyFont="1" applyFill="1" applyAlignment="1">
      <alignment/>
    </xf>
    <xf numFmtId="41" fontId="3" fillId="0" borderId="4" xfId="0" applyNumberFormat="1" applyFont="1" applyFill="1" applyBorder="1" applyAlignment="1">
      <alignment horizontal="center"/>
    </xf>
    <xf numFmtId="41" fontId="3" fillId="0" borderId="5" xfId="0" applyNumberFormat="1" applyFont="1" applyFill="1" applyBorder="1" applyAlignment="1">
      <alignment horizontal="center"/>
    </xf>
    <xf numFmtId="41" fontId="3" fillId="0" borderId="6" xfId="0" applyNumberFormat="1" applyFont="1" applyFill="1" applyBorder="1" applyAlignment="1">
      <alignment horizontal="center"/>
    </xf>
    <xf numFmtId="41" fontId="3" fillId="0" borderId="7" xfId="0" applyNumberFormat="1" applyFont="1" applyFill="1" applyBorder="1" applyAlignment="1">
      <alignment/>
    </xf>
    <xf numFmtId="41" fontId="3" fillId="0" borderId="8" xfId="0" applyNumberFormat="1" applyFont="1" applyFill="1" applyBorder="1" applyAlignment="1">
      <alignment horizontal="center"/>
    </xf>
    <xf numFmtId="41" fontId="3" fillId="0" borderId="9" xfId="0" applyNumberFormat="1" applyFont="1" applyFill="1" applyBorder="1" applyAlignment="1">
      <alignment horizontal="center"/>
    </xf>
    <xf numFmtId="41" fontId="3" fillId="0" borderId="10" xfId="0" applyNumberFormat="1" applyFont="1" applyFill="1" applyBorder="1" applyAlignment="1">
      <alignment horizontal="center"/>
    </xf>
    <xf numFmtId="41" fontId="3" fillId="0" borderId="11" xfId="0" applyNumberFormat="1" applyFont="1" applyFill="1" applyBorder="1" applyAlignment="1">
      <alignment horizontal="center"/>
    </xf>
    <xf numFmtId="41" fontId="3" fillId="0" borderId="12" xfId="0" applyNumberFormat="1" applyFont="1" applyFill="1" applyBorder="1" applyAlignment="1">
      <alignment/>
    </xf>
    <xf numFmtId="41" fontId="3" fillId="0" borderId="13" xfId="0" applyNumberFormat="1" applyFont="1" applyFill="1" applyBorder="1" applyAlignment="1">
      <alignment/>
    </xf>
    <xf numFmtId="41" fontId="3" fillId="0" borderId="14" xfId="0" applyNumberFormat="1" applyFont="1" applyFill="1" applyBorder="1" applyAlignment="1">
      <alignment/>
    </xf>
    <xf numFmtId="41" fontId="1" fillId="0" borderId="8" xfId="0" applyNumberFormat="1" applyFont="1" applyFill="1" applyBorder="1" applyAlignment="1">
      <alignment/>
    </xf>
    <xf numFmtId="41" fontId="1" fillId="0" borderId="9" xfId="0" applyNumberFormat="1" applyFont="1" applyFill="1" applyBorder="1" applyAlignment="1">
      <alignment horizontal="center"/>
    </xf>
    <xf numFmtId="41" fontId="1" fillId="0" borderId="7" xfId="0" applyNumberFormat="1" applyFont="1" applyFill="1" applyBorder="1" applyAlignment="1">
      <alignment/>
    </xf>
    <xf numFmtId="41" fontId="1" fillId="0" borderId="10" xfId="0" applyNumberFormat="1" applyFont="1" applyFill="1" applyBorder="1" applyAlignment="1">
      <alignment/>
    </xf>
    <xf numFmtId="41" fontId="1" fillId="0" borderId="11" xfId="0" applyNumberFormat="1" applyFont="1" applyFill="1" applyBorder="1" applyAlignment="1">
      <alignment/>
    </xf>
    <xf numFmtId="41" fontId="1" fillId="0" borderId="12" xfId="0" applyNumberFormat="1" applyFont="1" applyFill="1" applyBorder="1" applyAlignment="1">
      <alignment/>
    </xf>
    <xf numFmtId="41" fontId="1" fillId="0" borderId="0" xfId="0" applyNumberFormat="1" applyFont="1" applyFill="1" applyBorder="1" applyAlignment="1">
      <alignment/>
    </xf>
    <xf numFmtId="164" fontId="1" fillId="0" borderId="0" xfId="0" applyNumberFormat="1" applyFont="1" applyFill="1" applyAlignment="1">
      <alignment/>
    </xf>
    <xf numFmtId="164" fontId="3" fillId="0" borderId="0" xfId="0" applyNumberFormat="1" applyFont="1" applyFill="1" applyAlignment="1">
      <alignment horizontal="center"/>
    </xf>
    <xf numFmtId="0" fontId="3" fillId="0" borderId="0" xfId="0" applyFont="1" applyFill="1" applyAlignment="1">
      <alignment horizontal="center"/>
    </xf>
    <xf numFmtId="164" fontId="1" fillId="0" borderId="3" xfId="0" applyNumberFormat="1" applyFont="1" applyFill="1" applyBorder="1" applyAlignment="1">
      <alignment/>
    </xf>
    <xf numFmtId="164" fontId="1" fillId="0" borderId="15" xfId="0" applyNumberFormat="1" applyFont="1" applyFill="1" applyBorder="1" applyAlignment="1">
      <alignment/>
    </xf>
    <xf numFmtId="164" fontId="7" fillId="0" borderId="0" xfId="0" applyNumberFormat="1" applyFont="1" applyFill="1" applyAlignment="1">
      <alignment/>
    </xf>
    <xf numFmtId="0" fontId="4" fillId="0" borderId="0" xfId="0" applyFont="1" applyFill="1" applyAlignment="1">
      <alignment horizontal="center"/>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horizontal="center"/>
    </xf>
    <xf numFmtId="164" fontId="2" fillId="0" borderId="16" xfId="0" applyNumberFormat="1" applyFont="1" applyFill="1" applyBorder="1" applyAlignment="1">
      <alignment/>
    </xf>
    <xf numFmtId="0" fontId="5" fillId="0" borderId="0" xfId="0" applyFont="1" applyFill="1" applyBorder="1" applyAlignment="1">
      <alignment/>
    </xf>
    <xf numFmtId="164" fontId="4" fillId="0" borderId="0" xfId="0" applyNumberFormat="1" applyFont="1" applyFill="1" applyBorder="1" applyAlignment="1" quotePrefix="1">
      <alignment horizontal="center"/>
    </xf>
    <xf numFmtId="164" fontId="2" fillId="0" borderId="0" xfId="0" applyNumberFormat="1" applyFont="1" applyFill="1" applyBorder="1" applyAlignment="1">
      <alignment horizontal="right"/>
    </xf>
    <xf numFmtId="164" fontId="3" fillId="0" borderId="0" xfId="0" applyNumberFormat="1" applyFont="1" applyFill="1" applyAlignment="1">
      <alignment horizontal="right"/>
    </xf>
    <xf numFmtId="0" fontId="10" fillId="0" borderId="0" xfId="0" applyFont="1" applyFill="1" applyAlignment="1">
      <alignment/>
    </xf>
    <xf numFmtId="164" fontId="1" fillId="0" borderId="0" xfId="0" applyNumberFormat="1" applyFont="1" applyFill="1" applyBorder="1" applyAlignment="1">
      <alignment/>
    </xf>
    <xf numFmtId="166" fontId="1" fillId="0" borderId="9" xfId="0" applyNumberFormat="1" applyFont="1" applyFill="1" applyBorder="1" applyAlignment="1">
      <alignment horizontal="center"/>
    </xf>
    <xf numFmtId="164" fontId="4" fillId="0" borderId="0" xfId="0" applyNumberFormat="1" applyFont="1" applyFill="1" applyAlignment="1">
      <alignment horizontal="right"/>
    </xf>
    <xf numFmtId="164" fontId="4" fillId="0" borderId="0" xfId="0" applyNumberFormat="1" applyFont="1" applyFill="1" applyBorder="1" applyAlignment="1">
      <alignment horizontal="right"/>
    </xf>
    <xf numFmtId="15" fontId="3" fillId="0" borderId="8" xfId="0" applyNumberFormat="1" applyFont="1" applyFill="1" applyBorder="1" applyAlignment="1">
      <alignment horizontal="center"/>
    </xf>
    <xf numFmtId="15" fontId="3" fillId="0" borderId="9" xfId="0" applyNumberFormat="1" applyFont="1" applyFill="1" applyBorder="1" applyAlignment="1">
      <alignment horizontal="center"/>
    </xf>
    <xf numFmtId="0" fontId="3" fillId="0" borderId="0" xfId="0" applyFont="1" applyFill="1" applyAlignment="1">
      <alignment horizontal="right"/>
    </xf>
    <xf numFmtId="43" fontId="4" fillId="0" borderId="15" xfId="0" applyNumberFormat="1" applyFont="1" applyFill="1" applyBorder="1" applyAlignment="1">
      <alignment/>
    </xf>
    <xf numFmtId="0" fontId="7" fillId="0" borderId="0" xfId="0" applyFont="1" applyFill="1" applyAlignment="1">
      <alignment/>
    </xf>
    <xf numFmtId="166" fontId="1" fillId="0" borderId="8" xfId="0" applyNumberFormat="1" applyFont="1" applyFill="1" applyBorder="1" applyAlignment="1">
      <alignment/>
    </xf>
    <xf numFmtId="0" fontId="1" fillId="0" borderId="0" xfId="0" applyFont="1" applyFill="1" applyAlignment="1">
      <alignment/>
    </xf>
    <xf numFmtId="0" fontId="4" fillId="0" borderId="0" xfId="0" applyFont="1" applyFill="1" applyAlignment="1">
      <alignment wrapText="1"/>
    </xf>
    <xf numFmtId="41" fontId="3" fillId="0" borderId="17" xfId="0" applyNumberFormat="1" applyFont="1" applyFill="1" applyBorder="1" applyAlignment="1">
      <alignment horizontal="center"/>
    </xf>
    <xf numFmtId="41" fontId="3" fillId="0" borderId="18" xfId="0" applyNumberFormat="1" applyFont="1" applyFill="1" applyBorder="1" applyAlignment="1">
      <alignment horizontal="center"/>
    </xf>
    <xf numFmtId="0" fontId="1" fillId="0" borderId="0" xfId="0" applyFont="1" applyFill="1" applyAlignment="1">
      <alignment horizontal="justify" wrapText="1"/>
    </xf>
    <xf numFmtId="0" fontId="1" fillId="0" borderId="0" xfId="0" applyFont="1" applyFill="1" applyAlignment="1">
      <alignment horizontal="center"/>
    </xf>
    <xf numFmtId="0" fontId="2" fillId="0" borderId="0" xfId="0" applyFont="1" applyFill="1" applyAlignment="1">
      <alignment horizontal="justify" wrapText="1"/>
    </xf>
    <xf numFmtId="0" fontId="2" fillId="0" borderId="0" xfId="0" applyFont="1" applyFill="1" applyAlignment="1">
      <alignment horizontal="center"/>
    </xf>
    <xf numFmtId="164" fontId="3"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95250</xdr:rowOff>
    </xdr:from>
    <xdr:to>
      <xdr:col>2</xdr:col>
      <xdr:colOff>342900</xdr:colOff>
      <xdr:row>8</xdr:row>
      <xdr:rowOff>95250</xdr:rowOff>
    </xdr:to>
    <xdr:sp>
      <xdr:nvSpPr>
        <xdr:cNvPr id="1" name="Line 1"/>
        <xdr:cNvSpPr>
          <a:spLocks/>
        </xdr:cNvSpPr>
      </xdr:nvSpPr>
      <xdr:spPr>
        <a:xfrm flipH="1" flipV="1">
          <a:off x="3476625" y="13906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8</xdr:row>
      <xdr:rowOff>95250</xdr:rowOff>
    </xdr:from>
    <xdr:to>
      <xdr:col>4</xdr:col>
      <xdr:colOff>0</xdr:colOff>
      <xdr:row>8</xdr:row>
      <xdr:rowOff>95250</xdr:rowOff>
    </xdr:to>
    <xdr:sp>
      <xdr:nvSpPr>
        <xdr:cNvPr id="2" name="Line 2"/>
        <xdr:cNvSpPr>
          <a:spLocks/>
        </xdr:cNvSpPr>
      </xdr:nvSpPr>
      <xdr:spPr>
        <a:xfrm>
          <a:off x="4791075" y="13906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7</xdr:row>
      <xdr:rowOff>85725</xdr:rowOff>
    </xdr:from>
    <xdr:to>
      <xdr:col>5</xdr:col>
      <xdr:colOff>771525</xdr:colOff>
      <xdr:row>7</xdr:row>
      <xdr:rowOff>85725</xdr:rowOff>
    </xdr:to>
    <xdr:sp>
      <xdr:nvSpPr>
        <xdr:cNvPr id="3" name="Line 3"/>
        <xdr:cNvSpPr>
          <a:spLocks/>
        </xdr:cNvSpPr>
      </xdr:nvSpPr>
      <xdr:spPr>
        <a:xfrm>
          <a:off x="5905500" y="1219200"/>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xdr:row>
      <xdr:rowOff>76200</xdr:rowOff>
    </xdr:from>
    <xdr:to>
      <xdr:col>2</xdr:col>
      <xdr:colOff>57150</xdr:colOff>
      <xdr:row>7</xdr:row>
      <xdr:rowOff>76200</xdr:rowOff>
    </xdr:to>
    <xdr:sp>
      <xdr:nvSpPr>
        <xdr:cNvPr id="4" name="Line 4"/>
        <xdr:cNvSpPr>
          <a:spLocks/>
        </xdr:cNvSpPr>
      </xdr:nvSpPr>
      <xdr:spPr>
        <a:xfrm flipH="1">
          <a:off x="2676525" y="1209675"/>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tabSelected="1" workbookViewId="0" topLeftCell="A1">
      <selection activeCell="A1" sqref="A1:IV16384"/>
    </sheetView>
  </sheetViews>
  <sheetFormatPr defaultColWidth="9.140625" defaultRowHeight="12.75"/>
  <cols>
    <col min="1" max="1" width="31.57421875" style="18" customWidth="1"/>
    <col min="2" max="2" width="17.140625" style="17" customWidth="1"/>
    <col min="3" max="3" width="18.140625" style="17" customWidth="1"/>
    <col min="4" max="4" width="2.7109375" style="17" customWidth="1"/>
    <col min="5" max="5" width="17.140625" style="17" customWidth="1"/>
    <col min="6" max="6" width="18.57421875" style="17" customWidth="1"/>
    <col min="7" max="7" width="9.140625" style="17" customWidth="1"/>
    <col min="8" max="16384" width="9.140625" style="18" customWidth="1"/>
  </cols>
  <sheetData>
    <row r="1" ht="12.75">
      <c r="A1" s="1" t="s">
        <v>18</v>
      </c>
    </row>
    <row r="2" ht="12.75">
      <c r="A2" s="18" t="s">
        <v>0</v>
      </c>
    </row>
    <row r="3" ht="12.75">
      <c r="A3" s="18" t="s">
        <v>1</v>
      </c>
    </row>
    <row r="5" ht="12.75">
      <c r="A5" s="1" t="s">
        <v>48</v>
      </c>
    </row>
    <row r="6" ht="12.75">
      <c r="A6" s="1" t="s">
        <v>111</v>
      </c>
    </row>
    <row r="7" ht="12.75">
      <c r="A7" s="18" t="s">
        <v>2</v>
      </c>
    </row>
    <row r="8" ht="13.5" thickBot="1"/>
    <row r="9" spans="2:6" ht="12.75">
      <c r="B9" s="65" t="s">
        <v>8</v>
      </c>
      <c r="C9" s="66"/>
      <c r="D9" s="19"/>
      <c r="E9" s="65" t="s">
        <v>9</v>
      </c>
      <c r="F9" s="66"/>
    </row>
    <row r="10" spans="2:6" ht="12.75">
      <c r="B10" s="20"/>
      <c r="C10" s="21" t="s">
        <v>13</v>
      </c>
      <c r="D10" s="22"/>
      <c r="E10" s="20"/>
      <c r="F10" s="21" t="s">
        <v>13</v>
      </c>
    </row>
    <row r="11" spans="2:6" ht="12.75">
      <c r="B11" s="23" t="s">
        <v>10</v>
      </c>
      <c r="C11" s="24" t="s">
        <v>14</v>
      </c>
      <c r="D11" s="22"/>
      <c r="E11" s="23" t="s">
        <v>10</v>
      </c>
      <c r="F11" s="24" t="s">
        <v>14</v>
      </c>
    </row>
    <row r="12" spans="2:6" ht="12.75">
      <c r="B12" s="23" t="s">
        <v>11</v>
      </c>
      <c r="C12" s="24" t="s">
        <v>15</v>
      </c>
      <c r="D12" s="22"/>
      <c r="E12" s="23" t="s">
        <v>11</v>
      </c>
      <c r="F12" s="24" t="s">
        <v>15</v>
      </c>
    </row>
    <row r="13" spans="2:6" ht="12.75">
      <c r="B13" s="23" t="s">
        <v>12</v>
      </c>
      <c r="C13" s="24" t="s">
        <v>12</v>
      </c>
      <c r="D13" s="22"/>
      <c r="E13" s="23" t="s">
        <v>16</v>
      </c>
      <c r="F13" s="24" t="s">
        <v>17</v>
      </c>
    </row>
    <row r="14" spans="2:6" ht="12.75">
      <c r="B14" s="57" t="s">
        <v>113</v>
      </c>
      <c r="C14" s="58" t="s">
        <v>57</v>
      </c>
      <c r="D14" s="22"/>
      <c r="E14" s="57" t="s">
        <v>113</v>
      </c>
      <c r="F14" s="58" t="s">
        <v>57</v>
      </c>
    </row>
    <row r="15" spans="2:6" ht="12.75">
      <c r="B15" s="57"/>
      <c r="C15" s="58" t="s">
        <v>98</v>
      </c>
      <c r="D15" s="22"/>
      <c r="E15" s="57"/>
      <c r="F15" s="58" t="s">
        <v>98</v>
      </c>
    </row>
    <row r="16" spans="2:6" ht="13.5" thickBot="1">
      <c r="B16" s="25" t="s">
        <v>4</v>
      </c>
      <c r="C16" s="26" t="s">
        <v>4</v>
      </c>
      <c r="D16" s="27"/>
      <c r="E16" s="25" t="s">
        <v>4</v>
      </c>
      <c r="F16" s="26" t="s">
        <v>4</v>
      </c>
    </row>
    <row r="17" spans="2:6" ht="12.75">
      <c r="B17" s="28"/>
      <c r="C17" s="29"/>
      <c r="D17" s="22"/>
      <c r="E17" s="28"/>
      <c r="F17" s="29"/>
    </row>
    <row r="18" spans="1:6" ht="12.75">
      <c r="A18" s="18" t="s">
        <v>19</v>
      </c>
      <c r="B18" s="30">
        <f>E18-20877</f>
        <v>6882</v>
      </c>
      <c r="C18" s="31">
        <f>F18-14983</f>
        <v>5697</v>
      </c>
      <c r="D18" s="32"/>
      <c r="E18" s="30">
        <v>27759</v>
      </c>
      <c r="F18" s="31">
        <v>20680</v>
      </c>
    </row>
    <row r="19" spans="2:6" ht="12.75">
      <c r="B19" s="30"/>
      <c r="C19" s="31"/>
      <c r="D19" s="32"/>
      <c r="E19" s="30"/>
      <c r="F19" s="31"/>
    </row>
    <row r="20" spans="1:6" ht="12.75">
      <c r="A20" s="18" t="s">
        <v>63</v>
      </c>
      <c r="B20" s="30">
        <f>E20+12224</f>
        <v>-4430</v>
      </c>
      <c r="C20" s="31">
        <f>F20+9697</f>
        <v>-3818</v>
      </c>
      <c r="D20" s="32"/>
      <c r="E20" s="30">
        <v>-16654</v>
      </c>
      <c r="F20" s="31">
        <v>-13515</v>
      </c>
    </row>
    <row r="21" spans="1:6" ht="12.75">
      <c r="A21" s="1"/>
      <c r="B21" s="30"/>
      <c r="C21" s="31"/>
      <c r="D21" s="32"/>
      <c r="E21" s="30"/>
      <c r="F21" s="31"/>
    </row>
    <row r="22" spans="1:6" ht="12.75">
      <c r="A22" s="1" t="s">
        <v>64</v>
      </c>
      <c r="B22" s="30">
        <f>B18+B20</f>
        <v>2452</v>
      </c>
      <c r="C22" s="31">
        <f>C18+C20</f>
        <v>1879</v>
      </c>
      <c r="D22" s="32"/>
      <c r="E22" s="30">
        <f>E18+E20</f>
        <v>11105</v>
      </c>
      <c r="F22" s="31">
        <f>F18+F20</f>
        <v>7165</v>
      </c>
    </row>
    <row r="23" spans="2:6" ht="12.75">
      <c r="B23" s="30"/>
      <c r="C23" s="31"/>
      <c r="D23" s="32"/>
      <c r="E23" s="30"/>
      <c r="F23" s="31"/>
    </row>
    <row r="24" spans="1:6" ht="12.75">
      <c r="A24" s="18" t="s">
        <v>65</v>
      </c>
      <c r="B24" s="30">
        <f>E24-334</f>
        <v>121</v>
      </c>
      <c r="C24" s="31">
        <f>F24-188</f>
        <v>136</v>
      </c>
      <c r="D24" s="32"/>
      <c r="E24" s="30">
        <v>455</v>
      </c>
      <c r="F24" s="31">
        <v>324</v>
      </c>
    </row>
    <row r="25" spans="1:6" ht="12.75">
      <c r="A25" s="1"/>
      <c r="B25" s="30"/>
      <c r="C25" s="31"/>
      <c r="D25" s="32"/>
      <c r="E25" s="30"/>
      <c r="F25" s="31"/>
    </row>
    <row r="26" spans="1:6" ht="12.75">
      <c r="A26" s="18" t="s">
        <v>66</v>
      </c>
      <c r="B26" s="30">
        <f>E26+1965</f>
        <v>-418</v>
      </c>
      <c r="C26" s="31">
        <f>F26+1366</f>
        <v>-596</v>
      </c>
      <c r="D26" s="32"/>
      <c r="E26" s="30">
        <v>-2383</v>
      </c>
      <c r="F26" s="31">
        <f>-1965+3</f>
        <v>-1962</v>
      </c>
    </row>
    <row r="27" spans="2:6" ht="12.75">
      <c r="B27" s="30"/>
      <c r="C27" s="31"/>
      <c r="D27" s="32"/>
      <c r="E27" s="30"/>
      <c r="F27" s="31"/>
    </row>
    <row r="28" spans="1:6" ht="12.75">
      <c r="A28" s="18" t="s">
        <v>67</v>
      </c>
      <c r="B28" s="30">
        <f>E28+48</f>
        <v>-16</v>
      </c>
      <c r="C28" s="31">
        <f>F28+37</f>
        <v>-14</v>
      </c>
      <c r="D28" s="32"/>
      <c r="E28" s="30">
        <v>-64</v>
      </c>
      <c r="F28" s="31">
        <v>-51</v>
      </c>
    </row>
    <row r="29" spans="1:6" ht="12.75">
      <c r="A29" s="1"/>
      <c r="B29" s="30"/>
      <c r="C29" s="31"/>
      <c r="D29" s="32"/>
      <c r="E29" s="30"/>
      <c r="F29" s="31"/>
    </row>
    <row r="30" spans="1:6" ht="12.75">
      <c r="A30" s="1" t="s">
        <v>20</v>
      </c>
      <c r="B30" s="30">
        <f>SUM(B22:B29)</f>
        <v>2139</v>
      </c>
      <c r="C30" s="31">
        <f>SUM(C22:C29)</f>
        <v>1405</v>
      </c>
      <c r="D30" s="32"/>
      <c r="E30" s="30">
        <f>SUM(E22:E28)</f>
        <v>9113</v>
      </c>
      <c r="F30" s="31">
        <f>SUM(F22:F28)</f>
        <v>5476</v>
      </c>
    </row>
    <row r="31" spans="1:6" ht="12.75">
      <c r="A31" s="1"/>
      <c r="B31" s="30"/>
      <c r="C31" s="31"/>
      <c r="D31" s="32"/>
      <c r="E31" s="30"/>
      <c r="F31" s="31"/>
    </row>
    <row r="32" spans="1:6" ht="12.75">
      <c r="A32" s="18" t="s">
        <v>21</v>
      </c>
      <c r="B32" s="30">
        <f>E32+1526</f>
        <v>-420</v>
      </c>
      <c r="C32" s="31">
        <f>F32+620</f>
        <v>-207</v>
      </c>
      <c r="D32" s="32"/>
      <c r="E32" s="30">
        <v>-1946</v>
      </c>
      <c r="F32" s="31">
        <v>-827</v>
      </c>
    </row>
    <row r="33" spans="2:6" ht="12.75">
      <c r="B33" s="30"/>
      <c r="C33" s="31"/>
      <c r="D33" s="32"/>
      <c r="E33" s="30"/>
      <c r="F33" s="31"/>
    </row>
    <row r="34" spans="1:6" ht="12.75">
      <c r="A34" s="1" t="s">
        <v>121</v>
      </c>
      <c r="B34" s="30"/>
      <c r="C34" s="31"/>
      <c r="D34" s="32"/>
      <c r="E34" s="30"/>
      <c r="F34" s="31"/>
    </row>
    <row r="35" spans="1:6" ht="12.75">
      <c r="A35" s="1" t="s">
        <v>105</v>
      </c>
      <c r="B35" s="30">
        <f>B30+B32</f>
        <v>1719</v>
      </c>
      <c r="C35" s="31">
        <f>C30+C32</f>
        <v>1198</v>
      </c>
      <c r="D35" s="32"/>
      <c r="E35" s="30">
        <f>E30+E32</f>
        <v>7167</v>
      </c>
      <c r="F35" s="31">
        <f>F30+F32</f>
        <v>4649</v>
      </c>
    </row>
    <row r="36" spans="1:6" ht="12.75">
      <c r="A36" s="1"/>
      <c r="B36" s="30"/>
      <c r="C36" s="31"/>
      <c r="D36" s="32"/>
      <c r="E36" s="30"/>
      <c r="F36" s="31"/>
    </row>
    <row r="37" spans="2:6" ht="12.75">
      <c r="B37" s="30"/>
      <c r="C37" s="31"/>
      <c r="D37" s="32"/>
      <c r="E37" s="30"/>
      <c r="F37" s="31"/>
    </row>
    <row r="38" spans="1:6" ht="12.75">
      <c r="A38" s="1" t="s">
        <v>106</v>
      </c>
      <c r="B38" s="30"/>
      <c r="C38" s="31"/>
      <c r="D38" s="32"/>
      <c r="E38" s="30"/>
      <c r="F38" s="31"/>
    </row>
    <row r="39" spans="1:6" ht="12.75">
      <c r="A39" s="1" t="s">
        <v>105</v>
      </c>
      <c r="B39" s="30"/>
      <c r="C39" s="31"/>
      <c r="D39" s="32"/>
      <c r="E39" s="30"/>
      <c r="F39" s="31"/>
    </row>
    <row r="40" spans="1:6" ht="12.75">
      <c r="A40" s="1" t="s">
        <v>22</v>
      </c>
      <c r="B40" s="62">
        <v>0.99</v>
      </c>
      <c r="C40" s="54">
        <v>0.75</v>
      </c>
      <c r="D40" s="32"/>
      <c r="E40" s="62">
        <v>4.32</v>
      </c>
      <c r="F40" s="54">
        <v>2.98</v>
      </c>
    </row>
    <row r="41" spans="1:6" ht="12.75">
      <c r="A41" s="1" t="s">
        <v>23</v>
      </c>
      <c r="B41" s="62">
        <v>0.93</v>
      </c>
      <c r="C41" s="54">
        <v>0.7</v>
      </c>
      <c r="D41" s="32"/>
      <c r="E41" s="62">
        <v>4.09</v>
      </c>
      <c r="F41" s="54">
        <v>2.87</v>
      </c>
    </row>
    <row r="42" spans="2:6" ht="13.5" thickBot="1">
      <c r="B42" s="33"/>
      <c r="C42" s="34"/>
      <c r="D42" s="35"/>
      <c r="E42" s="33"/>
      <c r="F42" s="34"/>
    </row>
    <row r="43" spans="2:6" ht="12.75">
      <c r="B43" s="36"/>
      <c r="C43" s="36"/>
      <c r="D43" s="36"/>
      <c r="E43" s="36"/>
      <c r="F43" s="36"/>
    </row>
    <row r="45" spans="1:6" ht="27.75" customHeight="1">
      <c r="A45" s="67" t="s">
        <v>56</v>
      </c>
      <c r="B45" s="67"/>
      <c r="C45" s="67"/>
      <c r="D45" s="67"/>
      <c r="E45" s="67"/>
      <c r="F45" s="67"/>
    </row>
    <row r="48" spans="1:7" ht="12.75">
      <c r="A48" s="68">
        <v>1</v>
      </c>
      <c r="B48" s="68"/>
      <c r="C48" s="68"/>
      <c r="D48" s="68"/>
      <c r="E48" s="68"/>
      <c r="F48" s="68"/>
      <c r="G48" s="63"/>
    </row>
  </sheetData>
  <sheetProtection password="CC5F" sheet="1" objects="1" scenarios="1" selectLockedCells="1" selectUnlockedCells="1"/>
  <mergeCells count="4">
    <mergeCell ref="B9:C9"/>
    <mergeCell ref="E9:F9"/>
    <mergeCell ref="A45:F45"/>
    <mergeCell ref="A48:F48"/>
  </mergeCells>
  <printOptions/>
  <pageMargins left="0.75" right="0.7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E59"/>
  <sheetViews>
    <sheetView workbookViewId="0" topLeftCell="A1">
      <selection activeCell="A54" sqref="A54"/>
    </sheetView>
  </sheetViews>
  <sheetFormatPr defaultColWidth="9.140625" defaultRowHeight="12.75"/>
  <cols>
    <col min="1" max="1" width="53.140625" style="3" customWidth="1"/>
    <col min="2" max="2" width="6.28125" style="3" customWidth="1"/>
    <col min="3" max="3" width="14.8515625" style="4" customWidth="1"/>
    <col min="4" max="4" width="6.421875" style="4" customWidth="1"/>
    <col min="5" max="5" width="14.8515625" style="4" customWidth="1"/>
    <col min="6" max="16384" width="9.140625" style="3" customWidth="1"/>
  </cols>
  <sheetData>
    <row r="1" ht="15">
      <c r="A1" s="2" t="s">
        <v>18</v>
      </c>
    </row>
    <row r="2" ht="15">
      <c r="A2" s="3" t="s">
        <v>0</v>
      </c>
    </row>
    <row r="3" ht="15">
      <c r="A3" s="3" t="s">
        <v>1</v>
      </c>
    </row>
    <row r="5" ht="15">
      <c r="A5" s="2" t="s">
        <v>50</v>
      </c>
    </row>
    <row r="6" ht="15">
      <c r="A6" s="2" t="s">
        <v>112</v>
      </c>
    </row>
    <row r="7" ht="15">
      <c r="A7" s="3" t="s">
        <v>2</v>
      </c>
    </row>
    <row r="9" spans="3:5" ht="15">
      <c r="C9" s="5" t="s">
        <v>47</v>
      </c>
      <c r="D9" s="5"/>
      <c r="E9" s="5" t="s">
        <v>47</v>
      </c>
    </row>
    <row r="10" spans="3:5" ht="15">
      <c r="C10" s="5" t="s">
        <v>113</v>
      </c>
      <c r="D10" s="6"/>
      <c r="E10" s="5" t="s">
        <v>57</v>
      </c>
    </row>
    <row r="11" spans="3:5" ht="15">
      <c r="C11" s="5" t="s">
        <v>3</v>
      </c>
      <c r="D11" s="5"/>
      <c r="E11" s="5" t="s">
        <v>97</v>
      </c>
    </row>
    <row r="12" spans="3:5" ht="15">
      <c r="C12" s="55" t="s">
        <v>4</v>
      </c>
      <c r="D12" s="5"/>
      <c r="E12" s="55" t="s">
        <v>4</v>
      </c>
    </row>
    <row r="13" spans="1:5" ht="15">
      <c r="A13" s="2" t="s">
        <v>73</v>
      </c>
      <c r="C13" s="55"/>
      <c r="D13" s="5"/>
      <c r="E13" s="55"/>
    </row>
    <row r="14" ht="15">
      <c r="A14" s="2" t="s">
        <v>74</v>
      </c>
    </row>
    <row r="15" spans="1:5" ht="15">
      <c r="A15" s="3" t="s">
        <v>5</v>
      </c>
      <c r="C15" s="4">
        <v>16620</v>
      </c>
      <c r="E15" s="4">
        <f>10820-E16</f>
        <v>9960</v>
      </c>
    </row>
    <row r="16" spans="1:5" ht="15">
      <c r="A16" s="3" t="s">
        <v>75</v>
      </c>
      <c r="C16" s="4">
        <v>3666</v>
      </c>
      <c r="E16" s="4">
        <v>860</v>
      </c>
    </row>
    <row r="17" spans="3:5" ht="15">
      <c r="C17" s="8">
        <f>SUM(C15:C16)</f>
        <v>20286</v>
      </c>
      <c r="E17" s="8">
        <f>SUM(E15:E16)</f>
        <v>10820</v>
      </c>
    </row>
    <row r="19" ht="15">
      <c r="A19" s="2" t="s">
        <v>6</v>
      </c>
    </row>
    <row r="20" spans="1:5" ht="15">
      <c r="A20" s="3" t="s">
        <v>79</v>
      </c>
      <c r="C20" s="4">
        <v>3541</v>
      </c>
      <c r="E20" s="4">
        <v>3064</v>
      </c>
    </row>
    <row r="21" spans="1:5" ht="15">
      <c r="A21" s="3" t="s">
        <v>80</v>
      </c>
      <c r="C21" s="4">
        <v>5868</v>
      </c>
      <c r="E21" s="4">
        <v>4367</v>
      </c>
    </row>
    <row r="22" spans="1:5" ht="15">
      <c r="A22" s="3" t="s">
        <v>81</v>
      </c>
      <c r="C22" s="4">
        <v>389</v>
      </c>
      <c r="E22" s="4">
        <v>578</v>
      </c>
    </row>
    <row r="23" spans="1:5" ht="15">
      <c r="A23" s="3" t="s">
        <v>44</v>
      </c>
      <c r="C23" s="4">
        <v>17947</v>
      </c>
      <c r="E23" s="4">
        <v>11656</v>
      </c>
    </row>
    <row r="24" spans="3:5" ht="15">
      <c r="C24" s="8">
        <f>SUM(C20:C23)</f>
        <v>27745</v>
      </c>
      <c r="D24" s="9"/>
      <c r="E24" s="8">
        <f>SUM(E20:E23)</f>
        <v>19665</v>
      </c>
    </row>
    <row r="25" ht="15">
      <c r="A25" s="2"/>
    </row>
    <row r="26" spans="1:5" ht="15.75" thickBot="1">
      <c r="A26" s="2" t="s">
        <v>76</v>
      </c>
      <c r="C26" s="10">
        <f>C24+C17</f>
        <v>48031</v>
      </c>
      <c r="E26" s="10">
        <f>E24+E17</f>
        <v>30485</v>
      </c>
    </row>
    <row r="27" ht="15">
      <c r="A27" s="2"/>
    </row>
    <row r="28" ht="15">
      <c r="A28" s="2" t="s">
        <v>78</v>
      </c>
    </row>
    <row r="29" ht="15">
      <c r="A29" s="2" t="s">
        <v>107</v>
      </c>
    </row>
    <row r="30" spans="1:5" ht="15">
      <c r="A30" s="3" t="s">
        <v>82</v>
      </c>
      <c r="C30" s="4">
        <v>17630</v>
      </c>
      <c r="E30" s="4">
        <v>16068</v>
      </c>
    </row>
    <row r="31" spans="1:5" ht="15">
      <c r="A31" s="3" t="s">
        <v>83</v>
      </c>
      <c r="C31" s="9">
        <f>'Changes in Equity'!C27</f>
        <v>4284</v>
      </c>
      <c r="D31" s="9"/>
      <c r="E31" s="9">
        <f>'Changes in Equity'!C41+'Changes in Equity'!D41</f>
        <v>3293</v>
      </c>
    </row>
    <row r="32" spans="1:5" ht="15">
      <c r="A32" s="3" t="s">
        <v>115</v>
      </c>
      <c r="C32" s="11">
        <f>'Changes in Equity'!E27</f>
        <v>11516</v>
      </c>
      <c r="D32" s="9"/>
      <c r="E32" s="11">
        <f>'Changes in Equity'!E41</f>
        <v>4533</v>
      </c>
    </row>
    <row r="33" spans="3:5" ht="15">
      <c r="C33" s="8">
        <f>SUM(C30:C32)</f>
        <v>33430</v>
      </c>
      <c r="E33" s="8">
        <f>SUM(E30:E32)</f>
        <v>23894</v>
      </c>
    </row>
    <row r="35" ht="15">
      <c r="A35" s="2" t="s">
        <v>77</v>
      </c>
    </row>
    <row r="36" spans="1:5" ht="15">
      <c r="A36" s="3" t="s">
        <v>84</v>
      </c>
      <c r="C36" s="4">
        <v>529</v>
      </c>
      <c r="E36" s="4">
        <v>558</v>
      </c>
    </row>
    <row r="37" spans="1:5" ht="15">
      <c r="A37" s="3" t="s">
        <v>85</v>
      </c>
      <c r="C37" s="4">
        <v>1058</v>
      </c>
      <c r="E37" s="4">
        <v>676</v>
      </c>
    </row>
    <row r="38" spans="3:5" ht="15">
      <c r="C38" s="8">
        <f>SUM(C36:C37)</f>
        <v>1587</v>
      </c>
      <c r="D38" s="9"/>
      <c r="E38" s="8">
        <f>SUM(E36:E37)</f>
        <v>1234</v>
      </c>
    </row>
    <row r="40" ht="15">
      <c r="A40" s="2" t="s">
        <v>7</v>
      </c>
    </row>
    <row r="41" spans="1:5" ht="15">
      <c r="A41" s="3" t="s">
        <v>86</v>
      </c>
      <c r="C41" s="4">
        <v>1011</v>
      </c>
      <c r="E41" s="4">
        <v>861</v>
      </c>
    </row>
    <row r="42" spans="1:5" ht="15">
      <c r="A42" s="3" t="s">
        <v>87</v>
      </c>
      <c r="C42" s="4">
        <v>11529</v>
      </c>
      <c r="E42" s="4">
        <v>2661</v>
      </c>
    </row>
    <row r="43" spans="1:5" ht="15">
      <c r="A43" s="3" t="s">
        <v>88</v>
      </c>
      <c r="C43" s="4">
        <v>0</v>
      </c>
      <c r="E43" s="4">
        <v>1607</v>
      </c>
    </row>
    <row r="44" spans="1:5" ht="15">
      <c r="A44" s="3" t="s">
        <v>84</v>
      </c>
      <c r="C44" s="4">
        <v>243</v>
      </c>
      <c r="E44" s="4">
        <v>191</v>
      </c>
    </row>
    <row r="45" spans="1:5" ht="15">
      <c r="A45" s="3" t="s">
        <v>89</v>
      </c>
      <c r="C45" s="4">
        <v>231</v>
      </c>
      <c r="E45" s="4">
        <v>37</v>
      </c>
    </row>
    <row r="46" spans="3:5" ht="15">
      <c r="C46" s="8">
        <f>SUM(C41:C45)</f>
        <v>13014</v>
      </c>
      <c r="D46" s="9"/>
      <c r="E46" s="8">
        <f>SUM(E41:E45)</f>
        <v>5357</v>
      </c>
    </row>
    <row r="47" spans="3:5" ht="15">
      <c r="C47" s="9"/>
      <c r="D47" s="9"/>
      <c r="E47" s="9"/>
    </row>
    <row r="48" spans="1:5" ht="15">
      <c r="A48" s="2" t="s">
        <v>90</v>
      </c>
      <c r="C48" s="4">
        <f>C38+C46</f>
        <v>14601</v>
      </c>
      <c r="E48" s="4">
        <f>E38+E46</f>
        <v>6591</v>
      </c>
    </row>
    <row r="49" spans="1:5" ht="15.75" thickBot="1">
      <c r="A49" s="2" t="s">
        <v>91</v>
      </c>
      <c r="C49" s="10">
        <f>C48+C33</f>
        <v>48031</v>
      </c>
      <c r="E49" s="10">
        <f>E48+E33</f>
        <v>30485</v>
      </c>
    </row>
    <row r="52" spans="1:5" ht="30" thickBot="1">
      <c r="A52" s="64" t="s">
        <v>118</v>
      </c>
      <c r="C52" s="60">
        <v>0.19</v>
      </c>
      <c r="D52" s="12"/>
      <c r="E52" s="60">
        <v>0.15</v>
      </c>
    </row>
    <row r="53" spans="2:3" ht="15">
      <c r="B53" s="13"/>
      <c r="C53" s="14"/>
    </row>
    <row r="54" spans="1:3" ht="15">
      <c r="A54" s="15"/>
      <c r="C54" s="16"/>
    </row>
    <row r="56" spans="1:5" ht="45.75" customHeight="1">
      <c r="A56" s="69" t="s">
        <v>58</v>
      </c>
      <c r="B56" s="69"/>
      <c r="C56" s="69"/>
      <c r="D56" s="69"/>
      <c r="E56" s="69"/>
    </row>
    <row r="59" spans="1:5" ht="15">
      <c r="A59" s="70">
        <v>2</v>
      </c>
      <c r="B59" s="70"/>
      <c r="C59" s="70"/>
      <c r="D59" s="70"/>
      <c r="E59" s="70"/>
    </row>
  </sheetData>
  <sheetProtection password="CC5F" sheet="1" objects="1" scenarios="1" selectLockedCells="1" selectUnlockedCells="1"/>
  <mergeCells count="2">
    <mergeCell ref="A56:E56"/>
    <mergeCell ref="A59:E59"/>
  </mergeCells>
  <printOptions/>
  <pageMargins left="0.75" right="0.75" top="1" bottom="1" header="0.5" footer="0.5"/>
  <pageSetup fitToHeight="1" fitToWidth="1" horizontalDpi="600" verticalDpi="600" orientation="portrait" scale="71" r:id="rId1"/>
</worksheet>
</file>

<file path=xl/worksheets/sheet3.xml><?xml version="1.0" encoding="utf-8"?>
<worksheet xmlns="http://schemas.openxmlformats.org/spreadsheetml/2006/main" xmlns:r="http://schemas.openxmlformats.org/officeDocument/2006/relationships">
  <sheetPr>
    <pageSetUpPr fitToPage="1"/>
  </sheetPr>
  <dimension ref="A1:H50"/>
  <sheetViews>
    <sheetView workbookViewId="0" topLeftCell="A1">
      <selection activeCell="A1" sqref="A1"/>
    </sheetView>
  </sheetViews>
  <sheetFormatPr defaultColWidth="9.140625" defaultRowHeight="12.75"/>
  <cols>
    <col min="1" max="1" width="39.7109375" style="18" customWidth="1"/>
    <col min="2" max="6" width="12.28125" style="37" customWidth="1"/>
    <col min="7" max="16384" width="9.140625" style="18" customWidth="1"/>
  </cols>
  <sheetData>
    <row r="1" ht="12.75">
      <c r="A1" s="1" t="s">
        <v>18</v>
      </c>
    </row>
    <row r="2" ht="12.75">
      <c r="A2" s="18" t="s">
        <v>0</v>
      </c>
    </row>
    <row r="3" ht="12.75">
      <c r="A3" s="18" t="s">
        <v>1</v>
      </c>
    </row>
    <row r="5" ht="12.75">
      <c r="A5" s="1" t="s">
        <v>51</v>
      </c>
    </row>
    <row r="6" ht="12.75">
      <c r="A6" s="1" t="s">
        <v>111</v>
      </c>
    </row>
    <row r="7" ht="12.75">
      <c r="A7" s="18" t="s">
        <v>2</v>
      </c>
    </row>
    <row r="8" spans="2:6" ht="12.75">
      <c r="B8" s="71" t="s">
        <v>108</v>
      </c>
      <c r="C8" s="71"/>
      <c r="D8" s="71"/>
      <c r="E8" s="71"/>
      <c r="F8" s="71"/>
    </row>
    <row r="9" spans="3:5" ht="12.75">
      <c r="C9" s="71" t="s">
        <v>29</v>
      </c>
      <c r="D9" s="71"/>
      <c r="E9" s="38" t="s">
        <v>30</v>
      </c>
    </row>
    <row r="10" spans="2:6" s="39" customFormat="1" ht="12.75">
      <c r="B10" s="51" t="s">
        <v>24</v>
      </c>
      <c r="C10" s="51" t="s">
        <v>24</v>
      </c>
      <c r="D10" s="51" t="s">
        <v>100</v>
      </c>
      <c r="E10" s="51" t="s">
        <v>28</v>
      </c>
      <c r="F10" s="51"/>
    </row>
    <row r="11" spans="2:6" s="39" customFormat="1" ht="12.75">
      <c r="B11" s="51" t="s">
        <v>25</v>
      </c>
      <c r="C11" s="51" t="s">
        <v>26</v>
      </c>
      <c r="D11" s="51" t="s">
        <v>27</v>
      </c>
      <c r="E11" s="51" t="s">
        <v>109</v>
      </c>
      <c r="F11" s="59" t="s">
        <v>92</v>
      </c>
    </row>
    <row r="12" spans="2:6" s="39" customFormat="1" ht="12.75">
      <c r="B12" s="51" t="s">
        <v>4</v>
      </c>
      <c r="C12" s="51" t="s">
        <v>4</v>
      </c>
      <c r="D12" s="51" t="s">
        <v>4</v>
      </c>
      <c r="E12" s="51" t="s">
        <v>4</v>
      </c>
      <c r="F12" s="51" t="s">
        <v>4</v>
      </c>
    </row>
    <row r="14" spans="1:6" ht="12.75">
      <c r="A14" s="1" t="s">
        <v>59</v>
      </c>
      <c r="B14" s="18"/>
      <c r="C14" s="18"/>
      <c r="D14" s="18"/>
      <c r="E14" s="18"/>
      <c r="F14" s="18"/>
    </row>
    <row r="15" spans="1:6" ht="12.75">
      <c r="A15" s="18" t="s">
        <v>94</v>
      </c>
      <c r="B15" s="37">
        <v>16068</v>
      </c>
      <c r="C15" s="37">
        <v>1770</v>
      </c>
      <c r="D15" s="37">
        <v>2488</v>
      </c>
      <c r="E15" s="37">
        <v>4508</v>
      </c>
      <c r="F15" s="37">
        <f>SUM(B15:E15)</f>
        <v>24834</v>
      </c>
    </row>
    <row r="16" ht="12.75">
      <c r="A16" s="18" t="s">
        <v>99</v>
      </c>
    </row>
    <row r="17" spans="1:6" ht="12.75">
      <c r="A17" s="18" t="s">
        <v>93</v>
      </c>
      <c r="B17" s="40">
        <v>0</v>
      </c>
      <c r="C17" s="40">
        <v>0</v>
      </c>
      <c r="D17" s="40">
        <v>-965</v>
      </c>
      <c r="E17" s="40">
        <v>25</v>
      </c>
      <c r="F17" s="40">
        <f>SUM(B17:E17)</f>
        <v>-940</v>
      </c>
    </row>
    <row r="18" spans="1:6" ht="12.75">
      <c r="A18" s="1" t="s">
        <v>95</v>
      </c>
      <c r="B18" s="37">
        <f>SUM(B15:B17)</f>
        <v>16068</v>
      </c>
      <c r="C18" s="37">
        <f>SUM(C15:C17)</f>
        <v>1770</v>
      </c>
      <c r="D18" s="37">
        <f>SUM(D15:D17)</f>
        <v>1523</v>
      </c>
      <c r="E18" s="37">
        <f>SUM(E15:E17)</f>
        <v>4533</v>
      </c>
      <c r="F18" s="37">
        <f>SUM(F15:F17)</f>
        <v>23894</v>
      </c>
    </row>
    <row r="19" ht="12.75">
      <c r="A19" s="18" t="s">
        <v>68</v>
      </c>
    </row>
    <row r="20" spans="1:6" ht="12.75">
      <c r="A20" s="18" t="s">
        <v>69</v>
      </c>
      <c r="B20" s="40">
        <v>0</v>
      </c>
      <c r="C20" s="40">
        <v>0</v>
      </c>
      <c r="D20" s="40">
        <v>-1523</v>
      </c>
      <c r="E20" s="40">
        <v>1523</v>
      </c>
      <c r="F20" s="40">
        <f aca="true" t="shared" si="0" ref="F20:F25">SUM(B20:E20)</f>
        <v>0</v>
      </c>
    </row>
    <row r="21" spans="2:6" ht="12.75">
      <c r="B21" s="37">
        <f>SUM(B18:B20)</f>
        <v>16068</v>
      </c>
      <c r="C21" s="37">
        <f>SUM(C18:C20)</f>
        <v>1770</v>
      </c>
      <c r="D21" s="37">
        <f>SUM(D18:D20)</f>
        <v>0</v>
      </c>
      <c r="E21" s="37">
        <f>SUM(E18:E20)</f>
        <v>6056</v>
      </c>
      <c r="F21" s="37">
        <f t="shared" si="0"/>
        <v>23894</v>
      </c>
    </row>
    <row r="22" spans="1:6" ht="12.75">
      <c r="A22" s="18" t="s">
        <v>101</v>
      </c>
      <c r="B22" s="37">
        <f>1000+562</f>
        <v>1562</v>
      </c>
      <c r="C22" s="37">
        <f>1600+1041</f>
        <v>2641</v>
      </c>
      <c r="D22" s="37">
        <v>0</v>
      </c>
      <c r="E22" s="37">
        <v>0</v>
      </c>
      <c r="F22" s="53">
        <f t="shared" si="0"/>
        <v>4203</v>
      </c>
    </row>
    <row r="23" spans="1:6" ht="12.75">
      <c r="A23" s="18" t="s">
        <v>102</v>
      </c>
      <c r="B23" s="37">
        <v>0</v>
      </c>
      <c r="C23" s="37">
        <v>-127</v>
      </c>
      <c r="D23" s="37">
        <v>0</v>
      </c>
      <c r="E23" s="37">
        <v>0</v>
      </c>
      <c r="F23" s="53">
        <f t="shared" si="0"/>
        <v>-127</v>
      </c>
    </row>
    <row r="24" spans="1:6" ht="12.75">
      <c r="A24" s="18" t="s">
        <v>122</v>
      </c>
      <c r="B24" s="53">
        <v>0</v>
      </c>
      <c r="C24" s="53">
        <v>0</v>
      </c>
      <c r="D24" s="53">
        <v>0</v>
      </c>
      <c r="E24" s="53">
        <f>'Income Statement'!E35</f>
        <v>7167</v>
      </c>
      <c r="F24" s="53">
        <f t="shared" si="0"/>
        <v>7167</v>
      </c>
    </row>
    <row r="25" spans="1:6" ht="12.75">
      <c r="A25" s="18" t="s">
        <v>116</v>
      </c>
      <c r="B25" s="40">
        <v>0</v>
      </c>
      <c r="C25" s="40">
        <v>0</v>
      </c>
      <c r="D25" s="40">
        <v>0</v>
      </c>
      <c r="E25" s="40">
        <v>-1707</v>
      </c>
      <c r="F25" s="40">
        <f t="shared" si="0"/>
        <v>-1707</v>
      </c>
    </row>
    <row r="27" spans="1:8" ht="13.5" thickBot="1">
      <c r="A27" s="1" t="s">
        <v>114</v>
      </c>
      <c r="B27" s="41">
        <f>SUM(B21:B25)</f>
        <v>17630</v>
      </c>
      <c r="C27" s="41">
        <f>SUM(C21:C25)</f>
        <v>4284</v>
      </c>
      <c r="D27" s="41">
        <f>SUM(D21:D25)</f>
        <v>0</v>
      </c>
      <c r="E27" s="41">
        <f>SUM(E21:E25)</f>
        <v>11516</v>
      </c>
      <c r="F27" s="41">
        <f>SUM(F21:F25)</f>
        <v>33430</v>
      </c>
      <c r="H27" s="42"/>
    </row>
    <row r="30" ht="12.75">
      <c r="A30" s="1" t="s">
        <v>53</v>
      </c>
    </row>
    <row r="31" spans="1:6" ht="12.75">
      <c r="A31" s="18" t="s">
        <v>94</v>
      </c>
      <c r="B31" s="37">
        <v>15039</v>
      </c>
      <c r="C31" s="37">
        <v>444</v>
      </c>
      <c r="D31" s="37">
        <v>2602</v>
      </c>
      <c r="E31" s="37">
        <v>4589</v>
      </c>
      <c r="F31" s="37">
        <f>SUM(B31:E31)</f>
        <v>22674</v>
      </c>
    </row>
    <row r="32" ht="12.75">
      <c r="A32" s="18" t="s">
        <v>99</v>
      </c>
    </row>
    <row r="33" spans="1:6" ht="12.75">
      <c r="A33" s="18" t="s">
        <v>93</v>
      </c>
      <c r="B33" s="40">
        <v>0</v>
      </c>
      <c r="C33" s="40">
        <v>0</v>
      </c>
      <c r="D33" s="40">
        <v>-1009</v>
      </c>
      <c r="E33" s="40">
        <v>13</v>
      </c>
      <c r="F33" s="40">
        <f aca="true" t="shared" si="1" ref="F33:F39">SUM(B33:E33)</f>
        <v>-996</v>
      </c>
    </row>
    <row r="34" spans="1:6" ht="12.75">
      <c r="A34" s="1" t="s">
        <v>96</v>
      </c>
      <c r="B34" s="37">
        <f>SUM(B31:B33)</f>
        <v>15039</v>
      </c>
      <c r="C34" s="37">
        <f>SUM(C31:C33)</f>
        <v>444</v>
      </c>
      <c r="D34" s="37">
        <f>SUM(D31:D33)</f>
        <v>1593</v>
      </c>
      <c r="E34" s="37">
        <f>SUM(E31:E33)</f>
        <v>4602</v>
      </c>
      <c r="F34" s="37">
        <f t="shared" si="1"/>
        <v>21678</v>
      </c>
    </row>
    <row r="35" spans="1:6" ht="12.75">
      <c r="A35" s="18" t="s">
        <v>101</v>
      </c>
      <c r="B35" s="37">
        <v>1029</v>
      </c>
      <c r="C35" s="37">
        <v>1440</v>
      </c>
      <c r="F35" s="37">
        <f t="shared" si="1"/>
        <v>2469</v>
      </c>
    </row>
    <row r="36" spans="1:6" ht="12.75">
      <c r="A36" s="18" t="s">
        <v>102</v>
      </c>
      <c r="B36" s="37">
        <v>0</v>
      </c>
      <c r="C36" s="37">
        <v>-114</v>
      </c>
      <c r="D36" s="37">
        <v>0</v>
      </c>
      <c r="E36" s="37">
        <v>0</v>
      </c>
      <c r="F36" s="37">
        <f t="shared" si="1"/>
        <v>-114</v>
      </c>
    </row>
    <row r="37" spans="1:6" ht="12.75">
      <c r="A37" s="18" t="s">
        <v>110</v>
      </c>
      <c r="B37" s="37">
        <v>0</v>
      </c>
      <c r="C37" s="37">
        <v>0</v>
      </c>
      <c r="D37" s="37">
        <v>-70</v>
      </c>
      <c r="E37" s="37">
        <v>0</v>
      </c>
      <c r="F37" s="37">
        <f t="shared" si="1"/>
        <v>-70</v>
      </c>
    </row>
    <row r="38" spans="1:6" ht="12.75">
      <c r="A38" s="18" t="s">
        <v>122</v>
      </c>
      <c r="B38" s="53">
        <v>0</v>
      </c>
      <c r="C38" s="53">
        <v>0</v>
      </c>
      <c r="D38" s="53">
        <v>0</v>
      </c>
      <c r="E38" s="53">
        <f>'Income Statement'!F35</f>
        <v>4649</v>
      </c>
      <c r="F38" s="53">
        <f t="shared" si="1"/>
        <v>4649</v>
      </c>
    </row>
    <row r="39" spans="1:6" ht="12.75">
      <c r="A39" s="18" t="s">
        <v>116</v>
      </c>
      <c r="B39" s="40">
        <v>0</v>
      </c>
      <c r="C39" s="40">
        <v>0</v>
      </c>
      <c r="D39" s="40">
        <v>0</v>
      </c>
      <c r="E39" s="40">
        <v>-4718</v>
      </c>
      <c r="F39" s="40">
        <f t="shared" si="1"/>
        <v>-4718</v>
      </c>
    </row>
    <row r="41" spans="1:8" ht="13.5" thickBot="1">
      <c r="A41" s="1" t="s">
        <v>123</v>
      </c>
      <c r="B41" s="41">
        <f>SUM(B34:B39)</f>
        <v>16068</v>
      </c>
      <c r="C41" s="41">
        <f>SUM(C34:C39)</f>
        <v>1770</v>
      </c>
      <c r="D41" s="41">
        <f>SUM(D34:D39)</f>
        <v>1523</v>
      </c>
      <c r="E41" s="41">
        <f>SUM(E34:E39)</f>
        <v>4533</v>
      </c>
      <c r="F41" s="41">
        <f>SUM(F34:F39)</f>
        <v>23894</v>
      </c>
      <c r="H41" s="37"/>
    </row>
    <row r="42" spans="2:6" ht="12.75">
      <c r="B42" s="53"/>
      <c r="C42" s="53"/>
      <c r="D42" s="53"/>
      <c r="E42" s="53"/>
      <c r="F42" s="53"/>
    </row>
    <row r="43" spans="1:6" ht="12.75">
      <c r="A43" s="61"/>
      <c r="B43" s="53"/>
      <c r="C43" s="53"/>
      <c r="D43" s="53"/>
      <c r="E43" s="53"/>
      <c r="F43" s="53"/>
    </row>
    <row r="44" ht="12.75">
      <c r="H44" s="37"/>
    </row>
    <row r="45" ht="12.75">
      <c r="A45" s="52"/>
    </row>
    <row r="47" spans="1:6" ht="24.75" customHeight="1">
      <c r="A47" s="67" t="s">
        <v>60</v>
      </c>
      <c r="B47" s="67"/>
      <c r="C47" s="67"/>
      <c r="D47" s="67"/>
      <c r="E47" s="67"/>
      <c r="F47" s="67"/>
    </row>
    <row r="50" spans="1:6" ht="12.75">
      <c r="A50" s="68">
        <v>3</v>
      </c>
      <c r="B50" s="68"/>
      <c r="C50" s="68"/>
      <c r="D50" s="68"/>
      <c r="E50" s="68"/>
      <c r="F50" s="68"/>
    </row>
  </sheetData>
  <sheetProtection password="CC5F" sheet="1" objects="1" scenarios="1" selectLockedCells="1" selectUnlockedCells="1"/>
  <mergeCells count="4">
    <mergeCell ref="C9:D9"/>
    <mergeCell ref="A47:F47"/>
    <mergeCell ref="B8:F8"/>
    <mergeCell ref="A50:F50"/>
  </mergeCells>
  <printOptions/>
  <pageMargins left="0.75" right="0.75" top="1" bottom="1" header="0.5" footer="0.5"/>
  <pageSetup fitToHeight="1" fitToWidth="1"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53"/>
  <sheetViews>
    <sheetView workbookViewId="0" topLeftCell="A1">
      <selection activeCell="A1" sqref="A1"/>
    </sheetView>
  </sheetViews>
  <sheetFormatPr defaultColWidth="9.140625" defaultRowHeight="12.75"/>
  <cols>
    <col min="1" max="1" width="58.7109375" style="3" customWidth="1"/>
    <col min="2" max="2" width="10.57421875" style="3" customWidth="1"/>
    <col min="3" max="3" width="14.8515625" style="4" customWidth="1"/>
    <col min="4" max="4" width="6.421875" style="9" customWidth="1"/>
    <col min="5" max="5" width="14.8515625" style="9" customWidth="1"/>
    <col min="6" max="16384" width="9.140625" style="3" customWidth="1"/>
  </cols>
  <sheetData>
    <row r="1" ht="15">
      <c r="A1" s="2" t="s">
        <v>18</v>
      </c>
    </row>
    <row r="2" ht="15">
      <c r="A2" s="3" t="s">
        <v>0</v>
      </c>
    </row>
    <row r="3" ht="15">
      <c r="A3" s="3" t="s">
        <v>1</v>
      </c>
    </row>
    <row r="5" ht="15">
      <c r="A5" s="2" t="s">
        <v>49</v>
      </c>
    </row>
    <row r="6" ht="15">
      <c r="A6" s="2" t="s">
        <v>111</v>
      </c>
    </row>
    <row r="7" ht="15">
      <c r="A7" s="3" t="s">
        <v>2</v>
      </c>
    </row>
    <row r="9" spans="3:5" ht="15">
      <c r="C9" s="55" t="s">
        <v>113</v>
      </c>
      <c r="D9" s="49"/>
      <c r="E9" s="55" t="s">
        <v>57</v>
      </c>
    </row>
    <row r="10" spans="3:5" ht="15">
      <c r="C10" s="5"/>
      <c r="D10" s="49"/>
      <c r="E10" s="55" t="s">
        <v>98</v>
      </c>
    </row>
    <row r="11" spans="2:5" ht="15">
      <c r="B11" s="43"/>
      <c r="C11" s="55" t="s">
        <v>4</v>
      </c>
      <c r="D11" s="46"/>
      <c r="E11" s="56" t="s">
        <v>4</v>
      </c>
    </row>
    <row r="12" ht="15">
      <c r="D12" s="45"/>
    </row>
    <row r="13" spans="1:4" ht="15">
      <c r="A13" s="44" t="s">
        <v>31</v>
      </c>
      <c r="B13" s="45"/>
      <c r="C13" s="9"/>
      <c r="D13" s="45"/>
    </row>
    <row r="14" spans="1:5" ht="15">
      <c r="A14" s="45" t="s">
        <v>54</v>
      </c>
      <c r="B14" s="46"/>
      <c r="C14" s="9">
        <f>'Income Statement'!E30</f>
        <v>9113</v>
      </c>
      <c r="D14" s="46"/>
      <c r="E14" s="9">
        <f>'Income Statement'!F30</f>
        <v>5476</v>
      </c>
    </row>
    <row r="15" spans="1:3" ht="15">
      <c r="A15" s="45" t="s">
        <v>32</v>
      </c>
      <c r="B15" s="45"/>
      <c r="C15" s="9"/>
    </row>
    <row r="16" spans="1:5" ht="15">
      <c r="A16" s="45" t="s">
        <v>33</v>
      </c>
      <c r="B16" s="45"/>
      <c r="C16" s="9">
        <v>2390</v>
      </c>
      <c r="E16" s="9">
        <v>2854</v>
      </c>
    </row>
    <row r="17" spans="1:5" ht="15">
      <c r="A17" s="45" t="s">
        <v>34</v>
      </c>
      <c r="B17" s="45"/>
      <c r="C17" s="11">
        <v>-400</v>
      </c>
      <c r="E17" s="11">
        <v>-221</v>
      </c>
    </row>
    <row r="18" spans="1:5" ht="15">
      <c r="A18" s="45" t="s">
        <v>38</v>
      </c>
      <c r="B18" s="45"/>
      <c r="C18" s="9">
        <f>SUM(C14:C17)</f>
        <v>11103</v>
      </c>
      <c r="E18" s="9">
        <f>SUM(E14:E17)</f>
        <v>8109</v>
      </c>
    </row>
    <row r="19" spans="1:3" ht="15">
      <c r="A19" s="45" t="s">
        <v>35</v>
      </c>
      <c r="B19" s="45"/>
      <c r="C19" s="9"/>
    </row>
    <row r="20" spans="1:5" ht="15">
      <c r="A20" s="45" t="s">
        <v>36</v>
      </c>
      <c r="B20" s="45"/>
      <c r="C20" s="9">
        <v>-1979</v>
      </c>
      <c r="E20" s="9">
        <v>-1056</v>
      </c>
    </row>
    <row r="21" spans="1:5" ht="15">
      <c r="A21" s="45" t="s">
        <v>37</v>
      </c>
      <c r="B21" s="45"/>
      <c r="C21" s="50">
        <f>9007-6030-418-1431</f>
        <v>1128</v>
      </c>
      <c r="E21" s="50">
        <v>1352</v>
      </c>
    </row>
    <row r="22" spans="1:5" ht="15">
      <c r="A22" s="45" t="s">
        <v>70</v>
      </c>
      <c r="B22" s="45"/>
      <c r="C22" s="9">
        <v>-34</v>
      </c>
      <c r="E22" s="9">
        <v>-18</v>
      </c>
    </row>
    <row r="23" spans="1:5" ht="15">
      <c r="A23" s="45" t="s">
        <v>72</v>
      </c>
      <c r="B23" s="45"/>
      <c r="C23" s="9">
        <v>-1203</v>
      </c>
      <c r="E23" s="9">
        <v>-622</v>
      </c>
    </row>
    <row r="24" spans="1:5" ht="15">
      <c r="A24" s="45" t="s">
        <v>71</v>
      </c>
      <c r="B24" s="45"/>
      <c r="C24" s="11">
        <v>31</v>
      </c>
      <c r="E24" s="11">
        <v>26</v>
      </c>
    </row>
    <row r="25" spans="1:5" ht="15">
      <c r="A25" s="45" t="s">
        <v>45</v>
      </c>
      <c r="B25" s="45"/>
      <c r="C25" s="9">
        <f>SUM(C18:C24)</f>
        <v>9046</v>
      </c>
      <c r="E25" s="9">
        <f>SUM(E18:E24)</f>
        <v>7791</v>
      </c>
    </row>
    <row r="26" spans="1:3" ht="15">
      <c r="A26" s="45"/>
      <c r="B26" s="45"/>
      <c r="C26" s="9"/>
    </row>
    <row r="27" spans="1:3" ht="15">
      <c r="A27" s="44" t="s">
        <v>39</v>
      </c>
      <c r="B27" s="45"/>
      <c r="C27" s="9"/>
    </row>
    <row r="28" spans="1:5" ht="15">
      <c r="A28" s="45" t="s">
        <v>40</v>
      </c>
      <c r="B28" s="45"/>
      <c r="C28" s="9">
        <f>-11523+6030+418+1431</f>
        <v>-3644</v>
      </c>
      <c r="E28" s="9">
        <v>-2653</v>
      </c>
    </row>
    <row r="29" spans="1:5" ht="15">
      <c r="A29" s="45" t="s">
        <v>46</v>
      </c>
      <c r="B29" s="45"/>
      <c r="C29" s="11">
        <v>325</v>
      </c>
      <c r="E29" s="11">
        <v>154</v>
      </c>
    </row>
    <row r="30" spans="1:5" ht="15">
      <c r="A30" s="45" t="s">
        <v>62</v>
      </c>
      <c r="B30" s="45"/>
      <c r="C30" s="9">
        <f>SUM(C28:C29)</f>
        <v>-3319</v>
      </c>
      <c r="E30" s="9">
        <f>SUM(E28:E29)</f>
        <v>-2499</v>
      </c>
    </row>
    <row r="31" spans="1:3" ht="15">
      <c r="A31" s="45"/>
      <c r="B31" s="45"/>
      <c r="C31" s="9"/>
    </row>
    <row r="32" spans="1:3" ht="15">
      <c r="A32" s="44" t="s">
        <v>41</v>
      </c>
      <c r="B32" s="45"/>
      <c r="C32" s="9"/>
    </row>
    <row r="33" spans="1:5" ht="15">
      <c r="A33" s="45" t="s">
        <v>42</v>
      </c>
      <c r="B33" s="45"/>
      <c r="C33" s="9">
        <v>-198</v>
      </c>
      <c r="E33" s="9">
        <v>-158</v>
      </c>
    </row>
    <row r="34" spans="1:5" ht="15">
      <c r="A34" s="45" t="s">
        <v>117</v>
      </c>
      <c r="B34" s="45"/>
      <c r="C34" s="9">
        <v>-3314</v>
      </c>
      <c r="E34" s="9">
        <v>-3111</v>
      </c>
    </row>
    <row r="35" spans="1:5" ht="15">
      <c r="A35" s="45" t="s">
        <v>55</v>
      </c>
      <c r="B35" s="45"/>
      <c r="C35" s="9">
        <v>4203</v>
      </c>
      <c r="E35" s="9">
        <v>2469</v>
      </c>
    </row>
    <row r="36" spans="1:5" ht="15">
      <c r="A36" s="45" t="s">
        <v>104</v>
      </c>
      <c r="B36" s="45"/>
      <c r="C36" s="9">
        <v>-127</v>
      </c>
      <c r="E36" s="9">
        <v>0</v>
      </c>
    </row>
    <row r="37" spans="1:5" ht="15">
      <c r="A37" s="45" t="s">
        <v>52</v>
      </c>
      <c r="B37" s="45"/>
      <c r="C37" s="11">
        <v>0</v>
      </c>
      <c r="E37" s="11">
        <v>-57</v>
      </c>
    </row>
    <row r="38" spans="1:5" ht="15">
      <c r="A38" s="45" t="s">
        <v>124</v>
      </c>
      <c r="B38" s="45"/>
      <c r="C38" s="9">
        <f>SUM(C33:C37)</f>
        <v>564</v>
      </c>
      <c r="E38" s="9">
        <f>SUM(E33:E37)</f>
        <v>-857</v>
      </c>
    </row>
    <row r="39" spans="1:3" ht="15">
      <c r="A39" s="45"/>
      <c r="B39" s="45"/>
      <c r="C39" s="9"/>
    </row>
    <row r="40" spans="1:5" ht="15">
      <c r="A40" s="44" t="s">
        <v>103</v>
      </c>
      <c r="B40" s="45"/>
      <c r="C40" s="9">
        <f>C25+C30+C38</f>
        <v>6291</v>
      </c>
      <c r="E40" s="9">
        <f>E25+E30+E38</f>
        <v>4435</v>
      </c>
    </row>
    <row r="41" spans="1:5" ht="15">
      <c r="A41" s="44" t="s">
        <v>119</v>
      </c>
      <c r="B41" s="45"/>
      <c r="C41" s="9">
        <v>11656</v>
      </c>
      <c r="E41" s="50">
        <v>7221</v>
      </c>
    </row>
    <row r="42" spans="1:5" ht="15.75" thickBot="1">
      <c r="A42" s="44" t="s">
        <v>120</v>
      </c>
      <c r="B42" s="45"/>
      <c r="C42" s="10">
        <f>SUM(C40:C41)</f>
        <v>17947</v>
      </c>
      <c r="E42" s="10">
        <f>SUM(E40:E41)</f>
        <v>11656</v>
      </c>
    </row>
    <row r="43" spans="1:3" ht="15">
      <c r="A43" s="45"/>
      <c r="B43" s="45"/>
      <c r="C43" s="9"/>
    </row>
    <row r="44" spans="1:3" ht="15">
      <c r="A44" s="45" t="s">
        <v>43</v>
      </c>
      <c r="B44" s="45"/>
      <c r="C44" s="9"/>
    </row>
    <row r="45" spans="1:5" ht="15.75" thickBot="1">
      <c r="A45" s="45" t="s">
        <v>44</v>
      </c>
      <c r="B45" s="45"/>
      <c r="C45" s="47">
        <f>'Balance Sheet'!C23</f>
        <v>17947</v>
      </c>
      <c r="E45" s="47">
        <v>11656</v>
      </c>
    </row>
    <row r="46" spans="1:3" ht="15.75" thickTop="1">
      <c r="A46" s="45"/>
      <c r="B46" s="45"/>
      <c r="C46" s="9"/>
    </row>
    <row r="47" spans="1:5" ht="15">
      <c r="A47" s="48"/>
      <c r="B47" s="45"/>
      <c r="C47" s="9"/>
      <c r="E47" s="7"/>
    </row>
    <row r="48" ht="15">
      <c r="A48" s="15"/>
    </row>
    <row r="50" spans="1:5" ht="30.75" customHeight="1">
      <c r="A50" s="69" t="s">
        <v>61</v>
      </c>
      <c r="B50" s="69"/>
      <c r="C50" s="69"/>
      <c r="D50" s="69"/>
      <c r="E50" s="69"/>
    </row>
    <row r="53" spans="1:5" ht="15">
      <c r="A53" s="70">
        <v>4</v>
      </c>
      <c r="B53" s="70"/>
      <c r="C53" s="70"/>
      <c r="D53" s="70"/>
      <c r="E53" s="70"/>
    </row>
  </sheetData>
  <sheetProtection password="CC5F" sheet="1" objects="1" scenarios="1" selectLockedCells="1" selectUnlockedCells="1"/>
  <mergeCells count="2">
    <mergeCell ref="A50:E50"/>
    <mergeCell ref="A53:E53"/>
  </mergeCells>
  <printOptions/>
  <pageMargins left="0.75" right="0.75" top="1" bottom="1"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IBM5</dc:creator>
  <cp:keywords/>
  <dc:description/>
  <cp:lastModifiedBy>EDARAN PRECISION INDUSTRIES SDN. BHD.</cp:lastModifiedBy>
  <cp:lastPrinted>2007-01-24T01:00:37Z</cp:lastPrinted>
  <dcterms:created xsi:type="dcterms:W3CDTF">2004-02-07T00:31:59Z</dcterms:created>
  <dcterms:modified xsi:type="dcterms:W3CDTF">2007-02-13T05:50:02Z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-23689263</vt:i4>
  </property>
  <property fmtid="{D5CDD505-2E9C-101B-9397-08002B2CF9AE}" pid="3" name="_EmailSubject">
    <vt:lpwstr>Amended LNG's draft quarterly announcement &amp; research report</vt:lpwstr>
  </property>
  <property fmtid="{D5CDD505-2E9C-101B-9397-08002B2CF9AE}" pid="4" name="_AuthorEmail">
    <vt:lpwstr>alanooi@alliancemerchant.com.my</vt:lpwstr>
  </property>
  <property fmtid="{D5CDD505-2E9C-101B-9397-08002B2CF9AE}" pid="5" name="_AuthorEmailDisplayName">
    <vt:lpwstr>Ooi Aik Khuan , Alan</vt:lpwstr>
  </property>
  <property fmtid="{D5CDD505-2E9C-101B-9397-08002B2CF9AE}" pid="6" name="_ReviewingToolsShownOnce">
    <vt:lpwstr/>
  </property>
</Properties>
</file>