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9720" windowHeight="5895" activeTab="4"/>
  </bookViews>
  <sheets>
    <sheet name="PL" sheetId="1" r:id="rId1"/>
    <sheet name="BS" sheetId="2" r:id="rId2"/>
    <sheet name="CF" sheetId="3" r:id="rId3"/>
    <sheet name="CE" sheetId="4" r:id="rId4"/>
    <sheet name="Note" sheetId="5" r:id="rId5"/>
  </sheets>
  <definedNames>
    <definedName name="_xlfn.BAHTTEXT" hidden="1">#NAME?</definedName>
    <definedName name="_xlnm.Print_Titles" localSheetId="4">'Note'!$1:$3</definedName>
  </definedNames>
  <calcPr fullCalcOnLoad="1"/>
</workbook>
</file>

<file path=xl/sharedStrings.xml><?xml version="1.0" encoding="utf-8"?>
<sst xmlns="http://schemas.openxmlformats.org/spreadsheetml/2006/main" count="308" uniqueCount="239">
  <si>
    <t>Condensed Consolidated Income Statements</t>
  </si>
  <si>
    <t>Revenue</t>
  </si>
  <si>
    <t>Current</t>
  </si>
  <si>
    <t>30/09/2002</t>
  </si>
  <si>
    <t>RM'000</t>
  </si>
  <si>
    <t>Cumulative</t>
  </si>
  <si>
    <t>YTD</t>
  </si>
  <si>
    <t>Comparative</t>
  </si>
  <si>
    <t>30/09/2001</t>
  </si>
  <si>
    <t>Qtr Ended</t>
  </si>
  <si>
    <t>Operating Expenses</t>
  </si>
  <si>
    <t>Finance Costs</t>
  </si>
  <si>
    <t>Investing Results</t>
  </si>
  <si>
    <t>Taxation</t>
  </si>
  <si>
    <t>Minority Interest</t>
  </si>
  <si>
    <t>PALETTE MULTIMEDIA BERHAD</t>
  </si>
  <si>
    <t>EPS</t>
  </si>
  <si>
    <t>(The Condensed Consolidated Income Statements should be read in conjunction with the Annual Financial Report For the year ended 31 December 2001)</t>
  </si>
  <si>
    <t>(Company No. 420056-K)</t>
  </si>
  <si>
    <t>Condensed Consolidated Balance Sheets</t>
  </si>
  <si>
    <t>As At 30 September 2002</t>
  </si>
  <si>
    <t>Year Ended</t>
  </si>
  <si>
    <t>31/12/2001</t>
  </si>
  <si>
    <t>Property, Plant &amp; Equipment</t>
  </si>
  <si>
    <t>Intangible Assets</t>
  </si>
  <si>
    <t>Investment in Associate</t>
  </si>
  <si>
    <t>&amp; Joint Ventures</t>
  </si>
  <si>
    <t>Other Investments</t>
  </si>
  <si>
    <t>Current Assets</t>
  </si>
  <si>
    <t>Inventories</t>
  </si>
  <si>
    <t>Debtors</t>
  </si>
  <si>
    <t>Cash &amp; Cash Equivalents</t>
  </si>
  <si>
    <t>Current Liabilities</t>
  </si>
  <si>
    <t>Trade &amp; Other Creditors</t>
  </si>
  <si>
    <t>Overdraft &amp; Short Term Borrowings</t>
  </si>
  <si>
    <t>Net Current Assets</t>
  </si>
  <si>
    <t>Share Capital</t>
  </si>
  <si>
    <t>Reserves</t>
  </si>
  <si>
    <t>Shareholders' Fund</t>
  </si>
  <si>
    <t>Long Term Liabilities</t>
  </si>
  <si>
    <t>Borrowings</t>
  </si>
  <si>
    <t>Bonds (Debt Securities)</t>
  </si>
  <si>
    <t>Other Deferred Liabilities</t>
  </si>
  <si>
    <t>(The Condensed Consolidated Balance Sheets should be read in conjunction with the Annual Financial Report for the year ended 31 December 2001)</t>
  </si>
  <si>
    <t>Condensed Consolidated Cash Flow Statements</t>
  </si>
  <si>
    <t>9 Months</t>
  </si>
  <si>
    <t>Ended</t>
  </si>
  <si>
    <t>Adjustment For Non-Cash Item</t>
  </si>
  <si>
    <t>Non-Cash Items</t>
  </si>
  <si>
    <t>Non-Operating Items</t>
  </si>
  <si>
    <t>Operating Profit Before Changes</t>
  </si>
  <si>
    <t>In Working Capital</t>
  </si>
  <si>
    <t>Changes In Working Capital</t>
  </si>
  <si>
    <t>Net Change in Current Assets</t>
  </si>
  <si>
    <t>Net Change in Current Liabilities</t>
  </si>
  <si>
    <t>Investing Activities</t>
  </si>
  <si>
    <t>Equity Investments</t>
  </si>
  <si>
    <t>Financing Activities</t>
  </si>
  <si>
    <t>Transactions With Owners as Owners</t>
  </si>
  <si>
    <t>Bank Borrowings</t>
  </si>
  <si>
    <t>Net Change in Cash &amp; Cash Equivalents</t>
  </si>
  <si>
    <t>Cash &amp; Cash Equivalents at Beginning of Year</t>
  </si>
  <si>
    <t>Cash &amp; Cash Equivalent at End of Year</t>
  </si>
  <si>
    <t>(The Condensed Consolidated Cash Flow Statements should be read in conjunction with the Annual Financial Report for the year ended 31 December 2001)</t>
  </si>
  <si>
    <t>Condensed Consolidated Statements of Changes in Equity</t>
  </si>
  <si>
    <t>Share</t>
  </si>
  <si>
    <t>Capital</t>
  </si>
  <si>
    <t>Reserve</t>
  </si>
  <si>
    <t>Attributable</t>
  </si>
  <si>
    <t>To Capital</t>
  </si>
  <si>
    <t>To Revenue</t>
  </si>
  <si>
    <t>Retained</t>
  </si>
  <si>
    <t>Profits</t>
  </si>
  <si>
    <t>Total</t>
  </si>
  <si>
    <t>9 Months Quarter</t>
  </si>
  <si>
    <t>Ended 30/09/2002</t>
  </si>
  <si>
    <t>Balance At Beginning</t>
  </si>
  <si>
    <t>of Year</t>
  </si>
  <si>
    <t>Movements During</t>
  </si>
  <si>
    <t>The Period (Cumulative)</t>
  </si>
  <si>
    <t>Ended 30/09/2001</t>
  </si>
  <si>
    <t>For The Third Quarter Ended 30 September 2002</t>
  </si>
  <si>
    <t>Balance At End</t>
  </si>
  <si>
    <t>Of Period</t>
  </si>
  <si>
    <t>(The Condensed Consolidated Statements of Changes in Equity should be read in conjunction with the Annual Financial Report for the year ended 31 December 2001)</t>
  </si>
  <si>
    <t>(The figures have not been audited)</t>
  </si>
  <si>
    <t>MASB 26 (Paragraph 16) Requirements</t>
  </si>
  <si>
    <t>A1</t>
  </si>
  <si>
    <t>Accounting Policies</t>
  </si>
  <si>
    <t>A2</t>
  </si>
  <si>
    <t>Preceding Audited Financial Statements</t>
  </si>
  <si>
    <t>A3</t>
  </si>
  <si>
    <t>Seasonality or Cyclicality of Interim Operations</t>
  </si>
  <si>
    <t>The interim operations of the Group were not affect by any major seasonality or cyclicality during the quarter.</t>
  </si>
  <si>
    <t>A4</t>
  </si>
  <si>
    <t>Unusual Items Affecting Assets, Liabilities, Equity, Net Income or Cash Flows</t>
  </si>
  <si>
    <t>There were no unusual items affecting the interim financial statement of the Group during the quarter.</t>
  </si>
  <si>
    <t>Selected Explanatory Notes</t>
  </si>
  <si>
    <t>A5</t>
  </si>
  <si>
    <t>There were no material changes in estimates of amounts reported in prior interim periods of the current financial year or changes in estimates of amounts reported in prior financial years that have material effect in the current quarter.</t>
  </si>
  <si>
    <t>Changes In Accounting Estimates</t>
  </si>
  <si>
    <t>A6</t>
  </si>
  <si>
    <t>Debt And Equity Securities</t>
  </si>
  <si>
    <t>There were no other issuance and repayment of debt and equity securities, share buy-backs, share cancellation, shares held as treasury shares and resale of treasury shares for the current quarter and financial year to date.</t>
  </si>
  <si>
    <t>A7</t>
  </si>
  <si>
    <t>Dividend</t>
  </si>
  <si>
    <t>Dividend Paid</t>
  </si>
  <si>
    <t>There were no dividend paid during the quarter.</t>
  </si>
  <si>
    <t>A8</t>
  </si>
  <si>
    <t>Segmental Reporting</t>
  </si>
  <si>
    <t>A9</t>
  </si>
  <si>
    <t>Valuation of Property, Plant and Equipment</t>
  </si>
  <si>
    <t>There were no changes or re-valuation on the value of the Group's Property, Plant and Equipment from the previous quarter and preceding annual audited financial statements.</t>
  </si>
  <si>
    <t>A10</t>
  </si>
  <si>
    <t>Subsequent Material Event</t>
  </si>
  <si>
    <t>There were no material events subsequent to the end of the reporting quarter that have not been reflected in the financial statements of the quarter.</t>
  </si>
  <si>
    <t>A11</t>
  </si>
  <si>
    <t>Changes in Group Composition</t>
  </si>
  <si>
    <t>Other than those mentioned in the previous quarter, there were no other changes in the Group Composition for the current quarter and financial year to date.</t>
  </si>
  <si>
    <t>A12</t>
  </si>
  <si>
    <t>Contingent Liabilities &amp; Assets</t>
  </si>
  <si>
    <t>There were neither provision or changes on any contingent liabilities or assets of the Group since the last annual audited balance sheet date.</t>
  </si>
  <si>
    <t>B1</t>
  </si>
  <si>
    <t>Please refer to the note A1 as above.</t>
  </si>
  <si>
    <t>B2</t>
  </si>
  <si>
    <t>Exceptional Items</t>
  </si>
  <si>
    <t>There were no exceptional items for the current quarter and financial year to date.</t>
  </si>
  <si>
    <t>B3</t>
  </si>
  <si>
    <t>Extraordinary Items</t>
  </si>
  <si>
    <t>There were no extraordinary items for the current quarter and financial year to date.</t>
  </si>
  <si>
    <t>B4</t>
  </si>
  <si>
    <t>The reported taxation did not contain any deferred tax and or adjustment for under or over-provisions in respect of prior years. There were no taxation provided in the current quarter and financial year for the Group as the expected claimable capital allowances are higher than the taxable income.</t>
  </si>
  <si>
    <t>Pre-Acquisition Profits</t>
  </si>
  <si>
    <t>There were no pre-acquisition profits for the current quarter and financial year to date.</t>
  </si>
  <si>
    <t>B5</t>
  </si>
  <si>
    <t>B6</t>
  </si>
  <si>
    <t>Unquoted Investments and/or Properties</t>
  </si>
  <si>
    <t>There were no sale of any unquoted investments or properties for the current quarter and financial year to date.</t>
  </si>
  <si>
    <t>Quoted Securities</t>
  </si>
  <si>
    <t>There were no purchase or disposal of any quoted securities for the current quarter and financial year to date.</t>
  </si>
  <si>
    <t>B7</t>
  </si>
  <si>
    <t>B8</t>
  </si>
  <si>
    <t>Please refer to the note A11 as above.</t>
  </si>
  <si>
    <t>Status of Corporate Proposal</t>
  </si>
  <si>
    <t>B9</t>
  </si>
  <si>
    <t>There were no other corporate proposals other than those mentioned in the previous quarter. The proceeds raised during the IPO were approved for the following activities and the status on the funds utilisation as at 30 September 2002 is summarised as below:-</t>
  </si>
  <si>
    <t>Approved</t>
  </si>
  <si>
    <t>Amount</t>
  </si>
  <si>
    <t>(Over)/Under</t>
  </si>
  <si>
    <t>Utilisation</t>
  </si>
  <si>
    <t>Utilised</t>
  </si>
  <si>
    <t>Description</t>
  </si>
  <si>
    <t>Research &amp; Development</t>
  </si>
  <si>
    <t>Working Capital</t>
  </si>
  <si>
    <t>Listing Expenses</t>
  </si>
  <si>
    <t>B10</t>
  </si>
  <si>
    <t>Seasonality and Cyclicality of Operations</t>
  </si>
  <si>
    <t>Please refer to the note A3 as above.</t>
  </si>
  <si>
    <t>B11</t>
  </si>
  <si>
    <t>Debts and Equity Securities</t>
  </si>
  <si>
    <t>Please refer to the note A6 as above.</t>
  </si>
  <si>
    <t>B12</t>
  </si>
  <si>
    <t>Group Borrowing and Debt Securities</t>
  </si>
  <si>
    <t>Group borrowing and debt securities were denominated in Ringgit Malaysia as at 30 September 2002 :-</t>
  </si>
  <si>
    <t>Short Term</t>
  </si>
  <si>
    <t>Long Term</t>
  </si>
  <si>
    <t>(RM'000)</t>
  </si>
  <si>
    <t>Secured</t>
  </si>
  <si>
    <t>Unsecured</t>
  </si>
  <si>
    <t>B13</t>
  </si>
  <si>
    <t>Contingent Liabilities</t>
  </si>
  <si>
    <t>Please refer to the note A12 as above.</t>
  </si>
  <si>
    <t>B14</t>
  </si>
  <si>
    <t>The Group does not have any financial instruments with off balance sheet risk in the reporting quarter.</t>
  </si>
  <si>
    <t>Financial Instruments With Off Balance Sheet Risk</t>
  </si>
  <si>
    <t>B15</t>
  </si>
  <si>
    <t>Material Litigation</t>
  </si>
  <si>
    <t>There were no material pending litigation in the reporting quarter.</t>
  </si>
  <si>
    <t>B16</t>
  </si>
  <si>
    <t>Please refer to the note A8 as above.</t>
  </si>
  <si>
    <t>B17</t>
  </si>
  <si>
    <t>Comparison With Preceding Quarter's Results</t>
  </si>
  <si>
    <t>30/06/2002</t>
  </si>
  <si>
    <t>% Changes</t>
  </si>
  <si>
    <t>Turnover</t>
  </si>
  <si>
    <t>B18</t>
  </si>
  <si>
    <t>Group Performance Review</t>
  </si>
  <si>
    <t>The Group's performance for the current quarter was affected by the current economic slowdown.</t>
  </si>
  <si>
    <t>Prospects</t>
  </si>
  <si>
    <t xml:space="preserve">The Board is of the opinion that the current prospects for the IT industry will continue to be challenging in view of the ongoing global economic recession. </t>
  </si>
  <si>
    <t>B19</t>
  </si>
  <si>
    <t>Variance of Profit Forecast</t>
  </si>
  <si>
    <t>Not Applicable</t>
  </si>
  <si>
    <t>B20</t>
  </si>
  <si>
    <t>The Board of Directors does not recommend any dividend in the reporting quarter and for the financial year.</t>
  </si>
  <si>
    <t>B21</t>
  </si>
  <si>
    <t>By Order of the Board</t>
  </si>
  <si>
    <t>Lim Seck Wah</t>
  </si>
  <si>
    <t>(MAICSA 0799845)</t>
  </si>
  <si>
    <t>Secretary</t>
  </si>
  <si>
    <t>Kuala Lumpur</t>
  </si>
  <si>
    <t>Other Operating Income</t>
  </si>
  <si>
    <t>Profit From Operations</t>
  </si>
  <si>
    <t>Profit Before Taxation</t>
  </si>
  <si>
    <t>Profit After Taxation</t>
  </si>
  <si>
    <t>Net Profit For The Period</t>
  </si>
  <si>
    <t>- Basic (Sen)</t>
  </si>
  <si>
    <t>- Diluted (Sen)</t>
  </si>
  <si>
    <t>Net Cash Flows From Investing Activities</t>
  </si>
  <si>
    <t>Net Cash Flows From Financing Activities</t>
  </si>
  <si>
    <t>MESDAQ Listing Requirement (Part IV - Appendix 7A)</t>
  </si>
  <si>
    <t>New Shares Issued</t>
  </si>
  <si>
    <t>The interim financial statements of the Group are prepared using the same accounting policies and method of computation as those used in preparation of the 2001 annual report and in accordance to MASB 26, Interim Financial Reporting. Closing rate method of translation is adopted according to MASB 6 (The Effects of Changes in Foreign Exchange Rates) for the re-translation of the Indonesia operations for consolidation purpose.</t>
  </si>
  <si>
    <t>REVENUE</t>
  </si>
  <si>
    <t>Total Revenue</t>
  </si>
  <si>
    <t>Elimination</t>
  </si>
  <si>
    <t>Consolidated</t>
  </si>
  <si>
    <t>The segmented result of the Group for the financial year to date period ended 30 September 2002 based on geographical area are as follows:-</t>
  </si>
  <si>
    <t>Malaysia</t>
  </si>
  <si>
    <t>Indonesia</t>
  </si>
  <si>
    <t>RESULT</t>
  </si>
  <si>
    <t>Segment result</t>
  </si>
  <si>
    <t>External customers</t>
  </si>
  <si>
    <t>Inter-Segment sales</t>
  </si>
  <si>
    <t>Unallocate corporate exp.</t>
  </si>
  <si>
    <t>Operating profits</t>
  </si>
  <si>
    <t>Interest expense</t>
  </si>
  <si>
    <t>Interest income</t>
  </si>
  <si>
    <t>Net profit from</t>
  </si>
  <si>
    <t>ordinary activities</t>
  </si>
  <si>
    <t>&lt;-- Location of Assets --&gt;</t>
  </si>
  <si>
    <t>Net Cash Flows From Operation</t>
  </si>
  <si>
    <t>Net Cash Used in Operating Activities</t>
  </si>
  <si>
    <t>The balance on the unutilise funds has been placed under short term interest bearing accounts pending opening of our sales offices in Thailand. Currently, the Board had appointed an international law firm in Thailand to complete the registration of the subsidiary.</t>
  </si>
  <si>
    <t>Net Tangible Assets Per Share (Sen)</t>
  </si>
  <si>
    <t>Depreciation</t>
  </si>
  <si>
    <t>The were no material items that given rise to any qualification by the auditors on the preceding financial statements of the Company and its subsidiary.</t>
  </si>
  <si>
    <t>On 1 November 2002, Affin Merchant Bank Berhad announced on bahalf of the Company of the conditional acquisition of Quadtel Asia Pte Ltd, a company incorporated in Singapore and having a subsidiary in Malaysia. The above acquisition is subject to obtaining approvals from the Securities Commission, shareholders of the Company and other relevant authorities.</t>
  </si>
  <si>
    <t>The Group's turnover and profit after tax for the current quarter had increased by 3.8% and 323.2%, respectively as compared to the preceding quarterly result. The sales of the broadband technology licensing had contributed significantly to both the revenue and profit for this quarter.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</si>
</sst>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s>
  <fonts count="4">
    <font>
      <sz val="10"/>
      <name val="Courier New"/>
      <family val="0"/>
    </font>
    <font>
      <b/>
      <sz val="10"/>
      <name val="Courier New"/>
      <family val="3"/>
    </font>
    <font>
      <b/>
      <sz val="8"/>
      <name val="Courier New"/>
      <family val="3"/>
    </font>
    <font>
      <b/>
      <sz val="9"/>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horizontal="center"/>
    </xf>
    <xf numFmtId="0" fontId="0" fillId="0" borderId="1" xfId="0" applyBorder="1" applyAlignment="1">
      <alignment/>
    </xf>
    <xf numFmtId="0" fontId="2" fillId="0" borderId="0" xfId="0" applyFont="1" applyAlignment="1">
      <alignment horizontal="center"/>
    </xf>
    <xf numFmtId="0" fontId="0" fillId="0" borderId="0" xfId="0" applyAlignment="1" quotePrefix="1">
      <alignment/>
    </xf>
    <xf numFmtId="0" fontId="1" fillId="0" borderId="0" xfId="0" applyFont="1" applyAlignment="1">
      <alignment horizontal="justify" vertical="center"/>
    </xf>
    <xf numFmtId="0" fontId="0" fillId="0" borderId="0" xfId="0" applyAlignment="1">
      <alignment horizontal="justify" vertical="center"/>
    </xf>
    <xf numFmtId="0" fontId="1" fillId="0" borderId="0" xfId="0" applyFont="1" applyAlignment="1">
      <alignment/>
    </xf>
    <xf numFmtId="0" fontId="2" fillId="0" borderId="0" xfId="0" applyFont="1" applyAlignment="1">
      <alignment/>
    </xf>
    <xf numFmtId="0" fontId="3" fillId="0" borderId="0" xfId="0" applyFont="1" applyAlignment="1">
      <alignment/>
    </xf>
    <xf numFmtId="164" fontId="0" fillId="0" borderId="0" xfId="15" applyNumberFormat="1" applyAlignment="1">
      <alignment/>
    </xf>
    <xf numFmtId="164" fontId="0" fillId="0" borderId="2" xfId="0" applyNumberFormat="1" applyBorder="1" applyAlignment="1">
      <alignment/>
    </xf>
    <xf numFmtId="164" fontId="0" fillId="0" borderId="2" xfId="15" applyNumberFormat="1" applyBorder="1" applyAlignment="1">
      <alignment/>
    </xf>
    <xf numFmtId="164" fontId="1" fillId="0" borderId="0" xfId="15" applyNumberFormat="1" applyFont="1" applyAlignment="1">
      <alignment horizontal="center"/>
    </xf>
    <xf numFmtId="164" fontId="0" fillId="0" borderId="1" xfId="15" applyNumberFormat="1" applyBorder="1" applyAlignment="1">
      <alignment/>
    </xf>
    <xf numFmtId="164" fontId="0" fillId="0" borderId="3" xfId="15" applyNumberFormat="1" applyBorder="1" applyAlignment="1">
      <alignment/>
    </xf>
    <xf numFmtId="43" fontId="0" fillId="0" borderId="0" xfId="15" applyNumberFormat="1" applyAlignment="1">
      <alignment/>
    </xf>
    <xf numFmtId="164" fontId="0" fillId="0" borderId="4" xfId="15" applyNumberFormat="1" applyBorder="1" applyAlignment="1">
      <alignment/>
    </xf>
    <xf numFmtId="164" fontId="0" fillId="0" borderId="0" xfId="15" applyNumberFormat="1" applyBorder="1" applyAlignment="1">
      <alignment/>
    </xf>
    <xf numFmtId="0" fontId="0" fillId="0" borderId="0" xfId="0" applyAlignment="1">
      <alignment vertical="center"/>
    </xf>
    <xf numFmtId="43" fontId="0" fillId="0" borderId="0" xfId="0" applyNumberFormat="1" applyAlignment="1">
      <alignment/>
    </xf>
    <xf numFmtId="166" fontId="0" fillId="0" borderId="0" xfId="19" applyNumberFormat="1" applyAlignment="1">
      <alignment/>
    </xf>
    <xf numFmtId="0" fontId="1" fillId="0" borderId="0" xfId="0" applyFont="1" applyAlignment="1">
      <alignment horizontal="justify" vertical="center"/>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justify"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2"/>
  <sheetViews>
    <sheetView zoomScale="85" zoomScaleNormal="85" workbookViewId="0" topLeftCell="A1">
      <selection activeCell="E37" sqref="E37"/>
    </sheetView>
  </sheetViews>
  <sheetFormatPr defaultColWidth="9.00390625" defaultRowHeight="13.5"/>
  <cols>
    <col min="1" max="1" width="4.625" style="0" customWidth="1"/>
    <col min="2" max="2" width="19.00390625" style="0" customWidth="1"/>
    <col min="4" max="4" width="14.625" style="0" customWidth="1"/>
    <col min="5" max="5" width="14.50390625" style="0" customWidth="1"/>
    <col min="6" max="6" width="14.50390625" style="10" customWidth="1"/>
    <col min="7" max="7" width="12.625" style="10" customWidth="1"/>
  </cols>
  <sheetData>
    <row r="1" spans="1:7" ht="13.5">
      <c r="A1" s="23" t="s">
        <v>15</v>
      </c>
      <c r="B1" s="23"/>
      <c r="C1" s="23"/>
      <c r="D1" s="23"/>
      <c r="E1" s="23"/>
      <c r="F1" s="23"/>
      <c r="G1" s="23"/>
    </row>
    <row r="2" spans="1:7" ht="13.5">
      <c r="A2" s="25" t="s">
        <v>18</v>
      </c>
      <c r="B2" s="23"/>
      <c r="C2" s="23"/>
      <c r="D2" s="23"/>
      <c r="E2" s="23"/>
      <c r="F2" s="23"/>
      <c r="G2" s="23"/>
    </row>
    <row r="3" spans="1:7" ht="13.5">
      <c r="A3" s="24" t="s">
        <v>0</v>
      </c>
      <c r="B3" s="24"/>
      <c r="C3" s="24"/>
      <c r="D3" s="24"/>
      <c r="E3" s="24"/>
      <c r="F3" s="24"/>
      <c r="G3" s="24"/>
    </row>
    <row r="4" spans="1:7" ht="13.5">
      <c r="A4" s="24" t="s">
        <v>81</v>
      </c>
      <c r="B4" s="24"/>
      <c r="C4" s="24"/>
      <c r="D4" s="24"/>
      <c r="E4" s="24"/>
      <c r="F4" s="24"/>
      <c r="G4" s="24"/>
    </row>
    <row r="5" spans="1:7" ht="13.5">
      <c r="A5" s="24" t="s">
        <v>85</v>
      </c>
      <c r="B5" s="24"/>
      <c r="C5" s="24"/>
      <c r="D5" s="24"/>
      <c r="E5" s="24"/>
      <c r="F5" s="24"/>
      <c r="G5" s="24"/>
    </row>
    <row r="7" spans="4:7" ht="13.5">
      <c r="D7" s="1" t="s">
        <v>2</v>
      </c>
      <c r="E7" s="1" t="s">
        <v>5</v>
      </c>
      <c r="F7" s="13" t="s">
        <v>7</v>
      </c>
      <c r="G7" s="13" t="s">
        <v>5</v>
      </c>
    </row>
    <row r="8" spans="4:7" ht="13.5">
      <c r="D8" s="1" t="s">
        <v>9</v>
      </c>
      <c r="E8" s="1" t="s">
        <v>6</v>
      </c>
      <c r="F8" s="13" t="s">
        <v>9</v>
      </c>
      <c r="G8" s="13" t="s">
        <v>6</v>
      </c>
    </row>
    <row r="9" spans="4:7" ht="13.5">
      <c r="D9" s="1" t="s">
        <v>3</v>
      </c>
      <c r="E9" s="1" t="s">
        <v>3</v>
      </c>
      <c r="F9" s="13" t="s">
        <v>8</v>
      </c>
      <c r="G9" s="13" t="s">
        <v>8</v>
      </c>
    </row>
    <row r="10" spans="4:7" ht="13.5">
      <c r="D10" s="1" t="s">
        <v>4</v>
      </c>
      <c r="E10" s="1" t="s">
        <v>4</v>
      </c>
      <c r="F10" s="13" t="s">
        <v>4</v>
      </c>
      <c r="G10" s="13" t="s">
        <v>4</v>
      </c>
    </row>
    <row r="12" spans="1:7" ht="13.5">
      <c r="A12" t="s">
        <v>1</v>
      </c>
      <c r="D12" s="10">
        <v>4925</v>
      </c>
      <c r="E12" s="10">
        <f>13084+2000</f>
        <v>15084</v>
      </c>
      <c r="F12" s="10">
        <v>7668</v>
      </c>
      <c r="G12" s="10">
        <v>25762</v>
      </c>
    </row>
    <row r="13" spans="4:5" ht="13.5">
      <c r="D13" s="10"/>
      <c r="E13" s="10"/>
    </row>
    <row r="14" spans="1:7" ht="13.5">
      <c r="A14" t="s">
        <v>10</v>
      </c>
      <c r="D14" s="10">
        <f>-4660+114</f>
        <v>-4546</v>
      </c>
      <c r="E14" s="10">
        <f>-14714+279</f>
        <v>-14435</v>
      </c>
      <c r="F14" s="10">
        <f>-7519+96</f>
        <v>-7423</v>
      </c>
      <c r="G14" s="10">
        <f>-24543+182</f>
        <v>-24361</v>
      </c>
    </row>
    <row r="15" spans="4:5" ht="13.5">
      <c r="D15" s="10"/>
      <c r="E15" s="10"/>
    </row>
    <row r="16" spans="1:7" ht="13.5">
      <c r="A16" t="s">
        <v>235</v>
      </c>
      <c r="D16" s="10">
        <v>-114</v>
      </c>
      <c r="E16" s="10">
        <v>-279</v>
      </c>
      <c r="F16" s="10">
        <v>-96</v>
      </c>
      <c r="G16" s="10">
        <v>-182</v>
      </c>
    </row>
    <row r="17" spans="4:5" ht="13.5">
      <c r="D17" s="10"/>
      <c r="E17" s="10"/>
    </row>
    <row r="18" spans="1:7" ht="13.5">
      <c r="A18" t="s">
        <v>201</v>
      </c>
      <c r="D18" s="10">
        <v>10</v>
      </c>
      <c r="E18" s="10">
        <v>111</v>
      </c>
      <c r="F18" s="10">
        <v>26</v>
      </c>
      <c r="G18" s="10">
        <v>37</v>
      </c>
    </row>
    <row r="19" spans="4:7" ht="13.5">
      <c r="D19" s="14"/>
      <c r="E19" s="2"/>
      <c r="F19" s="14"/>
      <c r="G19" s="14"/>
    </row>
    <row r="20" spans="1:7" ht="18" customHeight="1">
      <c r="A20" t="s">
        <v>202</v>
      </c>
      <c r="D20" s="10">
        <f>SUM(D12:D19)</f>
        <v>275</v>
      </c>
      <c r="E20" s="10">
        <f>SUM(E12:E19)</f>
        <v>481</v>
      </c>
      <c r="F20" s="10">
        <f>SUM(F12:F19)</f>
        <v>175</v>
      </c>
      <c r="G20" s="10">
        <f>SUM(G12:G19)</f>
        <v>1256</v>
      </c>
    </row>
    <row r="21" ht="13.5">
      <c r="D21" s="10"/>
    </row>
    <row r="22" spans="1:7" ht="13.5">
      <c r="A22" t="s">
        <v>11</v>
      </c>
      <c r="D22" s="10">
        <v>-28</v>
      </c>
      <c r="E22" s="10">
        <v>-96</v>
      </c>
      <c r="F22" s="10">
        <v>-58</v>
      </c>
      <c r="G22" s="10">
        <v>-160</v>
      </c>
    </row>
    <row r="23" ht="13.5">
      <c r="D23" s="10"/>
    </row>
    <row r="24" spans="1:7" ht="13.5">
      <c r="A24" t="s">
        <v>12</v>
      </c>
      <c r="D24" s="10">
        <v>0</v>
      </c>
      <c r="E24" s="10">
        <v>0</v>
      </c>
      <c r="F24" s="10">
        <v>0</v>
      </c>
      <c r="G24" s="10">
        <v>0</v>
      </c>
    </row>
    <row r="25" spans="4:7" ht="13.5">
      <c r="D25" s="14"/>
      <c r="E25" s="2"/>
      <c r="F25" s="14"/>
      <c r="G25" s="14"/>
    </row>
    <row r="26" spans="1:7" ht="18" customHeight="1">
      <c r="A26" t="s">
        <v>203</v>
      </c>
      <c r="D26" s="10">
        <f>SUM(D20:D25)</f>
        <v>247</v>
      </c>
      <c r="E26" s="10">
        <f>SUM(E20:E25)</f>
        <v>385</v>
      </c>
      <c r="F26" s="10">
        <f>SUM(F20:F25)</f>
        <v>117</v>
      </c>
      <c r="G26" s="10">
        <f>SUM(G20:G25)</f>
        <v>1096</v>
      </c>
    </row>
    <row r="27" ht="13.5">
      <c r="D27" s="10"/>
    </row>
    <row r="28" spans="1:7" ht="13.5">
      <c r="A28" t="s">
        <v>13</v>
      </c>
      <c r="D28" s="10">
        <v>-10</v>
      </c>
      <c r="E28" s="10">
        <v>-10</v>
      </c>
      <c r="F28" s="10">
        <v>0</v>
      </c>
      <c r="G28" s="10">
        <v>0</v>
      </c>
    </row>
    <row r="29" spans="4:7" ht="13.5">
      <c r="D29" s="14"/>
      <c r="E29" s="2"/>
      <c r="F29" s="14"/>
      <c r="G29" s="14"/>
    </row>
    <row r="30" spans="1:7" ht="18" customHeight="1">
      <c r="A30" t="s">
        <v>204</v>
      </c>
      <c r="D30" s="10">
        <f>SUM(D26:D29)</f>
        <v>237</v>
      </c>
      <c r="E30" s="10">
        <f>SUM(E26:E29)</f>
        <v>375</v>
      </c>
      <c r="F30" s="10">
        <f>SUM(F26:F29)</f>
        <v>117</v>
      </c>
      <c r="G30" s="10">
        <f>SUM(G26:G29)</f>
        <v>1096</v>
      </c>
    </row>
    <row r="31" ht="13.5">
      <c r="D31" s="10"/>
    </row>
    <row r="32" spans="1:7" ht="13.5">
      <c r="A32" t="s">
        <v>14</v>
      </c>
      <c r="D32" s="10">
        <v>0</v>
      </c>
      <c r="E32" s="10">
        <v>0</v>
      </c>
      <c r="F32" s="10">
        <v>0</v>
      </c>
      <c r="G32" s="10">
        <v>0</v>
      </c>
    </row>
    <row r="33" spans="4:7" ht="13.5">
      <c r="D33" s="14"/>
      <c r="E33" s="2"/>
      <c r="F33" s="14"/>
      <c r="G33" s="14"/>
    </row>
    <row r="34" spans="1:7" ht="18" customHeight="1" thickBot="1">
      <c r="A34" t="s">
        <v>205</v>
      </c>
      <c r="D34" s="12">
        <f>SUM(D30:D33)</f>
        <v>237</v>
      </c>
      <c r="E34" s="12">
        <f>SUM(E30:E33)</f>
        <v>375</v>
      </c>
      <c r="F34" s="12">
        <f>SUM(F30:F33)</f>
        <v>117</v>
      </c>
      <c r="G34" s="12">
        <f>SUM(G30:G33)</f>
        <v>1096</v>
      </c>
    </row>
    <row r="37" spans="1:7" ht="13.5">
      <c r="A37" t="s">
        <v>16</v>
      </c>
      <c r="B37" s="4" t="s">
        <v>206</v>
      </c>
      <c r="D37" s="20">
        <f>D34/96000*100</f>
        <v>0.246875</v>
      </c>
      <c r="E37" s="20">
        <f>E34/96000*100</f>
        <v>0.390625</v>
      </c>
      <c r="F37" s="16">
        <v>0.15</v>
      </c>
      <c r="G37" s="16">
        <v>1.39</v>
      </c>
    </row>
    <row r="38" spans="2:7" ht="13.5">
      <c r="B38" s="4" t="s">
        <v>207</v>
      </c>
      <c r="D38" s="20">
        <f>D37</f>
        <v>0.246875</v>
      </c>
      <c r="E38" s="20">
        <f>E37</f>
        <v>0.390625</v>
      </c>
      <c r="F38" s="16">
        <v>0.15</v>
      </c>
      <c r="G38" s="16">
        <v>1.39</v>
      </c>
    </row>
    <row r="39" ht="13.5">
      <c r="B39" s="4"/>
    </row>
    <row r="40" ht="13.5">
      <c r="B40" s="4"/>
    </row>
    <row r="41" ht="13.5">
      <c r="D41" s="5"/>
    </row>
    <row r="42" spans="1:7" ht="28.5" customHeight="1">
      <c r="A42" s="22" t="s">
        <v>17</v>
      </c>
      <c r="B42" s="22"/>
      <c r="C42" s="22"/>
      <c r="D42" s="22"/>
      <c r="E42" s="22"/>
      <c r="F42" s="22"/>
      <c r="G42" s="22"/>
    </row>
  </sheetData>
  <mergeCells count="6">
    <mergeCell ref="A42:G42"/>
    <mergeCell ref="A1:G1"/>
    <mergeCell ref="A3:G3"/>
    <mergeCell ref="A4:G4"/>
    <mergeCell ref="A5:G5"/>
    <mergeCell ref="A2:G2"/>
  </mergeCells>
  <printOptions/>
  <pageMargins left="0.75" right="0.75" top="0.75" bottom="0.75"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G55"/>
  <sheetViews>
    <sheetView zoomScale="85" zoomScaleNormal="85" workbookViewId="0" topLeftCell="A32">
      <selection activeCell="E53" sqref="E53"/>
    </sheetView>
  </sheetViews>
  <sheetFormatPr defaultColWidth="9.00390625" defaultRowHeight="13.5"/>
  <cols>
    <col min="1" max="1" width="4.625" style="0" customWidth="1"/>
    <col min="2" max="2" width="30.75390625" style="0" customWidth="1"/>
    <col min="5" max="6" width="14.75390625" style="10" customWidth="1"/>
  </cols>
  <sheetData>
    <row r="1" spans="1:6" ht="13.5">
      <c r="A1" s="23" t="s">
        <v>15</v>
      </c>
      <c r="B1" s="23"/>
      <c r="C1" s="23"/>
      <c r="D1" s="23"/>
      <c r="E1" s="23"/>
      <c r="F1" s="23"/>
    </row>
    <row r="2" spans="1:7" ht="13.5">
      <c r="A2" s="25" t="s">
        <v>18</v>
      </c>
      <c r="B2" s="25"/>
      <c r="C2" s="25"/>
      <c r="D2" s="25"/>
      <c r="E2" s="25"/>
      <c r="F2" s="25"/>
      <c r="G2" s="3"/>
    </row>
    <row r="3" spans="1:6" ht="13.5">
      <c r="A3" s="24" t="s">
        <v>19</v>
      </c>
      <c r="B3" s="24"/>
      <c r="C3" s="24"/>
      <c r="D3" s="24"/>
      <c r="E3" s="24"/>
      <c r="F3" s="24"/>
    </row>
    <row r="4" spans="1:6" ht="13.5">
      <c r="A4" s="24" t="s">
        <v>20</v>
      </c>
      <c r="B4" s="24"/>
      <c r="C4" s="24"/>
      <c r="D4" s="24"/>
      <c r="E4" s="24"/>
      <c r="F4" s="24"/>
    </row>
    <row r="5" spans="1:6" ht="13.5">
      <c r="A5" s="24" t="s">
        <v>85</v>
      </c>
      <c r="B5" s="24"/>
      <c r="C5" s="24"/>
      <c r="D5" s="24"/>
      <c r="E5" s="24"/>
      <c r="F5" s="24"/>
    </row>
    <row r="7" spans="5:6" ht="13.5">
      <c r="E7" s="13" t="s">
        <v>9</v>
      </c>
      <c r="F7" s="13" t="s">
        <v>21</v>
      </c>
    </row>
    <row r="8" spans="5:6" ht="13.5">
      <c r="E8" s="13" t="s">
        <v>3</v>
      </c>
      <c r="F8" s="13" t="s">
        <v>22</v>
      </c>
    </row>
    <row r="9" spans="5:6" ht="13.5">
      <c r="E9" s="13" t="s">
        <v>4</v>
      </c>
      <c r="F9" s="13" t="s">
        <v>4</v>
      </c>
    </row>
    <row r="11" spans="1:6" ht="13.5">
      <c r="A11" t="s">
        <v>23</v>
      </c>
      <c r="E11" s="10">
        <v>1016</v>
      </c>
      <c r="F11" s="10">
        <v>681</v>
      </c>
    </row>
    <row r="13" spans="1:6" ht="13.5">
      <c r="A13" t="s">
        <v>24</v>
      </c>
      <c r="E13" s="10">
        <v>18501</v>
      </c>
      <c r="F13" s="10">
        <v>18501</v>
      </c>
    </row>
    <row r="15" ht="13.5">
      <c r="A15" t="s">
        <v>25</v>
      </c>
    </row>
    <row r="16" spans="2:6" ht="13.5">
      <c r="B16" t="s">
        <v>26</v>
      </c>
      <c r="E16" s="10">
        <v>0</v>
      </c>
      <c r="F16" s="10">
        <v>0</v>
      </c>
    </row>
    <row r="18" spans="1:6" ht="13.5">
      <c r="A18" t="s">
        <v>27</v>
      </c>
      <c r="E18" s="10">
        <v>0</v>
      </c>
      <c r="F18" s="10">
        <v>0</v>
      </c>
    </row>
    <row r="20" ht="13.5">
      <c r="A20" t="s">
        <v>28</v>
      </c>
    </row>
    <row r="21" spans="2:6" ht="13.5">
      <c r="B21" t="s">
        <v>29</v>
      </c>
      <c r="E21" s="10">
        <v>2613</v>
      </c>
      <c r="F21" s="10">
        <v>2612</v>
      </c>
    </row>
    <row r="22" spans="2:6" ht="13.5">
      <c r="B22" t="s">
        <v>30</v>
      </c>
      <c r="E22" s="10">
        <f>5534+190+168</f>
        <v>5892</v>
      </c>
      <c r="F22" s="10">
        <f>3810+422</f>
        <v>4232</v>
      </c>
    </row>
    <row r="23" spans="2:6" ht="13.5">
      <c r="B23" t="s">
        <v>31</v>
      </c>
      <c r="E23" s="10">
        <v>1965</v>
      </c>
      <c r="F23" s="10">
        <f>3584+752</f>
        <v>4336</v>
      </c>
    </row>
    <row r="25" spans="5:6" ht="18" customHeight="1">
      <c r="E25" s="17">
        <f>SUM(E20:E23)</f>
        <v>10470</v>
      </c>
      <c r="F25" s="17">
        <f>SUM(F20:F23)</f>
        <v>11180</v>
      </c>
    </row>
    <row r="27" ht="13.5">
      <c r="A27" t="s">
        <v>32</v>
      </c>
    </row>
    <row r="28" spans="2:6" ht="13.5">
      <c r="B28" t="s">
        <v>33</v>
      </c>
      <c r="E28" s="10">
        <f>878+16+26</f>
        <v>920</v>
      </c>
      <c r="F28" s="10">
        <f>531+29</f>
        <v>560</v>
      </c>
    </row>
    <row r="29" spans="2:6" ht="13.5">
      <c r="B29" t="s">
        <v>34</v>
      </c>
      <c r="E29" s="10">
        <v>1874</v>
      </c>
      <c r="F29" s="10">
        <f>3018</f>
        <v>3018</v>
      </c>
    </row>
    <row r="30" spans="2:6" ht="13.5">
      <c r="B30" t="s">
        <v>13</v>
      </c>
      <c r="E30" s="10">
        <v>158</v>
      </c>
      <c r="F30" s="10">
        <v>150</v>
      </c>
    </row>
    <row r="32" spans="5:6" ht="18" customHeight="1">
      <c r="E32" s="17">
        <f>SUM(E27:E30)</f>
        <v>2952</v>
      </c>
      <c r="F32" s="17">
        <f>SUM(F27:F30)</f>
        <v>3728</v>
      </c>
    </row>
    <row r="34" spans="1:6" ht="13.5">
      <c r="A34" t="s">
        <v>35</v>
      </c>
      <c r="E34" s="10">
        <f>E25-E32</f>
        <v>7518</v>
      </c>
      <c r="F34" s="10">
        <f>F25-F32</f>
        <v>7452</v>
      </c>
    </row>
    <row r="36" spans="5:6" ht="18" customHeight="1" thickBot="1">
      <c r="E36" s="12">
        <f>SUM(E11:E18)+E34</f>
        <v>27035</v>
      </c>
      <c r="F36" s="12">
        <f>SUM(F11:F18)+F34</f>
        <v>26634</v>
      </c>
    </row>
    <row r="39" spans="1:6" ht="13.5">
      <c r="A39" t="s">
        <v>36</v>
      </c>
      <c r="E39" s="10">
        <v>24000</v>
      </c>
      <c r="F39" s="10">
        <v>24000</v>
      </c>
    </row>
    <row r="40" spans="1:6" ht="13.5">
      <c r="A40" t="s">
        <v>37</v>
      </c>
      <c r="E40" s="10">
        <f>1771+818+27</f>
        <v>2616</v>
      </c>
      <c r="F40" s="10">
        <f>1771+443</f>
        <v>2214</v>
      </c>
    </row>
    <row r="41" spans="5:6" ht="13.5">
      <c r="E41" s="14"/>
      <c r="F41" s="14"/>
    </row>
    <row r="42" spans="1:6" ht="18" customHeight="1">
      <c r="A42" t="s">
        <v>38</v>
      </c>
      <c r="E42" s="10">
        <f>SUM(E39:E41)</f>
        <v>26616</v>
      </c>
      <c r="F42" s="10">
        <f>SUM(F39:F41)</f>
        <v>26214</v>
      </c>
    </row>
    <row r="44" spans="1:6" ht="13.5">
      <c r="A44" t="s">
        <v>14</v>
      </c>
      <c r="E44" s="10">
        <v>0</v>
      </c>
      <c r="F44" s="10">
        <v>0</v>
      </c>
    </row>
    <row r="46" ht="13.5">
      <c r="A46" t="s">
        <v>39</v>
      </c>
    </row>
    <row r="47" spans="2:6" ht="13.5">
      <c r="B47" t="s">
        <v>40</v>
      </c>
      <c r="E47" s="10">
        <v>419</v>
      </c>
      <c r="F47" s="10">
        <v>420</v>
      </c>
    </row>
    <row r="48" spans="2:6" ht="13.5">
      <c r="B48" t="s">
        <v>41</v>
      </c>
      <c r="E48" s="10">
        <v>0</v>
      </c>
      <c r="F48" s="10">
        <v>0</v>
      </c>
    </row>
    <row r="49" spans="2:6" ht="13.5">
      <c r="B49" t="s">
        <v>42</v>
      </c>
      <c r="E49" s="10">
        <v>0</v>
      </c>
      <c r="F49" s="10">
        <v>0</v>
      </c>
    </row>
    <row r="51" spans="5:6" ht="18" customHeight="1" thickBot="1">
      <c r="E51" s="12">
        <f>SUM(E42:E50)</f>
        <v>27035</v>
      </c>
      <c r="F51" s="12">
        <f>SUM(F42:F50)</f>
        <v>26634</v>
      </c>
    </row>
    <row r="53" spans="1:6" ht="13.5">
      <c r="A53" t="s">
        <v>234</v>
      </c>
      <c r="E53" s="16">
        <f>(E42-E13)/96000*100</f>
        <v>8.453125</v>
      </c>
      <c r="F53" s="16">
        <f>(F42-F13)/96000*100</f>
        <v>8.034375</v>
      </c>
    </row>
    <row r="55" spans="1:6" ht="30.75" customHeight="1">
      <c r="A55" s="22" t="s">
        <v>43</v>
      </c>
      <c r="B55" s="22"/>
      <c r="C55" s="22"/>
      <c r="D55" s="22"/>
      <c r="E55" s="22"/>
      <c r="F55" s="22"/>
    </row>
  </sheetData>
  <mergeCells count="6">
    <mergeCell ref="A55:F55"/>
    <mergeCell ref="A1:F1"/>
    <mergeCell ref="A3:F3"/>
    <mergeCell ref="A2:F2"/>
    <mergeCell ref="A4:F4"/>
    <mergeCell ref="A5:F5"/>
  </mergeCells>
  <printOptions/>
  <pageMargins left="0.75" right="0.75" top="0.75" bottom="0.75"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H54"/>
  <sheetViews>
    <sheetView zoomScale="85" zoomScaleNormal="85" workbookViewId="0" topLeftCell="A1">
      <selection activeCell="A12" sqref="A12"/>
    </sheetView>
  </sheetViews>
  <sheetFormatPr defaultColWidth="9.00390625" defaultRowHeight="13.5"/>
  <cols>
    <col min="1" max="1" width="4.625" style="0" customWidth="1"/>
    <col min="2" max="2" width="18.00390625" style="0" customWidth="1"/>
    <col min="7" max="8" width="14.625" style="10" customWidth="1"/>
  </cols>
  <sheetData>
    <row r="1" spans="1:8" ht="13.5">
      <c r="A1" s="23" t="s">
        <v>15</v>
      </c>
      <c r="B1" s="23"/>
      <c r="C1" s="23"/>
      <c r="D1" s="23"/>
      <c r="E1" s="23"/>
      <c r="F1" s="23"/>
      <c r="G1" s="23"/>
      <c r="H1" s="23"/>
    </row>
    <row r="2" spans="1:8" ht="13.5">
      <c r="A2" s="25" t="s">
        <v>18</v>
      </c>
      <c r="B2" s="25"/>
      <c r="C2" s="25"/>
      <c r="D2" s="25"/>
      <c r="E2" s="25"/>
      <c r="F2" s="25"/>
      <c r="G2" s="25"/>
      <c r="H2" s="25"/>
    </row>
    <row r="3" spans="1:8" ht="13.5">
      <c r="A3" s="24" t="s">
        <v>44</v>
      </c>
      <c r="B3" s="24"/>
      <c r="C3" s="24"/>
      <c r="D3" s="24"/>
      <c r="E3" s="24"/>
      <c r="F3" s="24"/>
      <c r="G3" s="24"/>
      <c r="H3" s="24"/>
    </row>
    <row r="4" spans="1:8" ht="13.5">
      <c r="A4" s="24" t="s">
        <v>81</v>
      </c>
      <c r="B4" s="24"/>
      <c r="C4" s="24"/>
      <c r="D4" s="24"/>
      <c r="E4" s="24"/>
      <c r="F4" s="24"/>
      <c r="G4" s="24"/>
      <c r="H4" s="24"/>
    </row>
    <row r="5" spans="1:8" ht="13.5">
      <c r="A5" s="24" t="s">
        <v>85</v>
      </c>
      <c r="B5" s="24"/>
      <c r="C5" s="24"/>
      <c r="D5" s="24"/>
      <c r="E5" s="24"/>
      <c r="F5" s="24"/>
      <c r="G5" s="24"/>
      <c r="H5" s="24"/>
    </row>
    <row r="7" spans="7:8" ht="13.5">
      <c r="G7" s="13" t="s">
        <v>45</v>
      </c>
      <c r="H7" s="13" t="s">
        <v>45</v>
      </c>
    </row>
    <row r="8" spans="7:8" ht="13.5">
      <c r="G8" s="13" t="s">
        <v>46</v>
      </c>
      <c r="H8" s="13" t="s">
        <v>46</v>
      </c>
    </row>
    <row r="9" spans="7:8" ht="13.5">
      <c r="G9" s="13" t="s">
        <v>3</v>
      </c>
      <c r="H9" s="13" t="s">
        <v>8</v>
      </c>
    </row>
    <row r="10" spans="7:8" ht="13.5">
      <c r="G10" s="13" t="s">
        <v>4</v>
      </c>
      <c r="H10" s="13" t="s">
        <v>4</v>
      </c>
    </row>
    <row r="12" spans="1:8" ht="13.5">
      <c r="A12" t="s">
        <v>203</v>
      </c>
      <c r="G12" s="10">
        <v>385</v>
      </c>
      <c r="H12" s="10">
        <v>1096</v>
      </c>
    </row>
    <row r="14" ht="13.5">
      <c r="A14" t="s">
        <v>47</v>
      </c>
    </row>
    <row r="15" spans="2:8" ht="13.5">
      <c r="B15" t="s">
        <v>48</v>
      </c>
      <c r="G15" s="10">
        <f>200+78+1</f>
        <v>279</v>
      </c>
      <c r="H15" s="10">
        <f>176+6</f>
        <v>182</v>
      </c>
    </row>
    <row r="16" spans="2:8" ht="13.5">
      <c r="B16" t="s">
        <v>49</v>
      </c>
      <c r="G16" s="10">
        <f>28+2</f>
        <v>30</v>
      </c>
      <c r="H16" s="10">
        <v>0</v>
      </c>
    </row>
    <row r="18" spans="7:8" ht="13.5">
      <c r="G18" s="14"/>
      <c r="H18" s="14"/>
    </row>
    <row r="19" spans="1:8" ht="18" customHeight="1">
      <c r="A19" t="s">
        <v>50</v>
      </c>
      <c r="G19" s="10">
        <f>SUM(G12:G18)</f>
        <v>694</v>
      </c>
      <c r="H19" s="10">
        <f>SUM(H12:H18)</f>
        <v>1278</v>
      </c>
    </row>
    <row r="20" ht="13.5">
      <c r="B20" t="s">
        <v>51</v>
      </c>
    </row>
    <row r="22" ht="13.5">
      <c r="A22" t="s">
        <v>52</v>
      </c>
    </row>
    <row r="23" spans="2:8" ht="13.5">
      <c r="B23" t="s">
        <v>53</v>
      </c>
      <c r="G23" s="10">
        <v>-1662</v>
      </c>
      <c r="H23" s="10">
        <v>-1672</v>
      </c>
    </row>
    <row r="24" spans="2:8" ht="13.5">
      <c r="B24" t="s">
        <v>54</v>
      </c>
      <c r="G24" s="10">
        <v>367</v>
      </c>
      <c r="H24" s="10">
        <v>-2599</v>
      </c>
    </row>
    <row r="25" spans="7:8" ht="13.5">
      <c r="G25" s="14"/>
      <c r="H25" s="14"/>
    </row>
    <row r="26" spans="2:8" ht="18" customHeight="1">
      <c r="B26" t="s">
        <v>231</v>
      </c>
      <c r="G26" s="10">
        <f>SUM(G19:G25)</f>
        <v>-601</v>
      </c>
      <c r="H26" s="10">
        <f>SUM(H19:H25)</f>
        <v>-2993</v>
      </c>
    </row>
    <row r="28" spans="1:8" ht="13.5">
      <c r="A28" t="s">
        <v>13</v>
      </c>
      <c r="G28" s="10">
        <v>-10</v>
      </c>
      <c r="H28" s="10">
        <v>0</v>
      </c>
    </row>
    <row r="29" spans="7:8" ht="13.5">
      <c r="G29" s="14"/>
      <c r="H29" s="14"/>
    </row>
    <row r="30" spans="1:8" ht="16.5" customHeight="1">
      <c r="A30" t="s">
        <v>232</v>
      </c>
      <c r="G30" s="17">
        <f>SUM(G26:G29)</f>
        <v>-611</v>
      </c>
      <c r="H30" s="17">
        <f>SUM(H26:H29)</f>
        <v>-2993</v>
      </c>
    </row>
    <row r="32" ht="13.5">
      <c r="A32" t="s">
        <v>55</v>
      </c>
    </row>
    <row r="33" spans="2:8" ht="13.5">
      <c r="B33" t="s">
        <v>56</v>
      </c>
      <c r="G33" s="10">
        <v>0</v>
      </c>
      <c r="H33" s="10">
        <v>0</v>
      </c>
    </row>
    <row r="34" spans="2:8" ht="13.5">
      <c r="B34" t="s">
        <v>27</v>
      </c>
      <c r="G34" s="10">
        <v>-614</v>
      </c>
      <c r="H34" s="10">
        <v>-137</v>
      </c>
    </row>
    <row r="35" spans="7:8" ht="13.5">
      <c r="G35" s="14"/>
      <c r="H35" s="14"/>
    </row>
    <row r="36" spans="1:8" ht="18" customHeight="1">
      <c r="A36" t="s">
        <v>208</v>
      </c>
      <c r="G36" s="17">
        <f>SUM(G33:G35)</f>
        <v>-614</v>
      </c>
      <c r="H36" s="17">
        <f>SUM(H33:H35)</f>
        <v>-137</v>
      </c>
    </row>
    <row r="37" ht="18" customHeight="1"/>
    <row r="38" ht="13.5">
      <c r="A38" t="s">
        <v>57</v>
      </c>
    </row>
    <row r="39" spans="2:8" ht="13.5">
      <c r="B39" t="s">
        <v>58</v>
      </c>
      <c r="G39" s="10">
        <v>0</v>
      </c>
      <c r="H39" s="10">
        <v>0</v>
      </c>
    </row>
    <row r="40" spans="2:8" ht="13.5">
      <c r="B40" t="s">
        <v>59</v>
      </c>
      <c r="G40" s="10">
        <f>-1146-1</f>
        <v>-1147</v>
      </c>
      <c r="H40" s="10">
        <f>958-1</f>
        <v>957</v>
      </c>
    </row>
    <row r="41" spans="2:8" ht="13.5">
      <c r="B41" t="s">
        <v>211</v>
      </c>
      <c r="G41" s="10">
        <v>0</v>
      </c>
      <c r="H41" s="10">
        <f>6000+1779-500</f>
        <v>7279</v>
      </c>
    </row>
    <row r="43" spans="1:8" ht="18" customHeight="1">
      <c r="A43" t="s">
        <v>209</v>
      </c>
      <c r="G43" s="17">
        <f>SUM(G39:G42)</f>
        <v>-1147</v>
      </c>
      <c r="H43" s="17">
        <f>SUM(H39:H42)</f>
        <v>8236</v>
      </c>
    </row>
    <row r="44" spans="7:8" ht="13.5">
      <c r="G44" s="18"/>
      <c r="H44" s="18"/>
    </row>
    <row r="45" spans="7:8" ht="13.5">
      <c r="G45" s="18"/>
      <c r="H45" s="18"/>
    </row>
    <row r="46" spans="1:8" ht="18" customHeight="1">
      <c r="A46" t="s">
        <v>60</v>
      </c>
      <c r="G46" s="18">
        <f>G30+G36+G43</f>
        <v>-2372</v>
      </c>
      <c r="H46" s="18">
        <f>H30+H36+H43</f>
        <v>5106</v>
      </c>
    </row>
    <row r="48" spans="1:8" ht="13.5">
      <c r="A48" t="s">
        <v>61</v>
      </c>
      <c r="G48" s="10">
        <f>753+3584</f>
        <v>4337</v>
      </c>
      <c r="H48" s="10">
        <f>20+784</f>
        <v>804</v>
      </c>
    </row>
    <row r="50" spans="1:8" ht="18" customHeight="1" thickBot="1">
      <c r="A50" t="s">
        <v>62</v>
      </c>
      <c r="G50" s="12">
        <f>SUM(G46:G49)</f>
        <v>1965</v>
      </c>
      <c r="H50" s="12">
        <f>SUM(H46:H49)</f>
        <v>5910</v>
      </c>
    </row>
    <row r="51" ht="13.5">
      <c r="H51" s="10">
        <f>5910-H50</f>
        <v>0</v>
      </c>
    </row>
    <row r="54" spans="1:8" ht="32.25" customHeight="1">
      <c r="A54" s="22" t="s">
        <v>63</v>
      </c>
      <c r="B54" s="22"/>
      <c r="C54" s="22"/>
      <c r="D54" s="22"/>
      <c r="E54" s="22"/>
      <c r="F54" s="22"/>
      <c r="G54" s="22"/>
      <c r="H54" s="22"/>
    </row>
  </sheetData>
  <mergeCells count="6">
    <mergeCell ref="A5:H5"/>
    <mergeCell ref="A54:H54"/>
    <mergeCell ref="A1:H1"/>
    <mergeCell ref="A2:H2"/>
    <mergeCell ref="A3:H3"/>
    <mergeCell ref="A4:H4"/>
  </mergeCells>
  <printOptions/>
  <pageMargins left="0.75" right="0.75" top="1" bottom="1"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H41"/>
  <sheetViews>
    <sheetView zoomScale="85" zoomScaleNormal="85" workbookViewId="0" topLeftCell="A1">
      <selection activeCell="G17" sqref="G17"/>
    </sheetView>
  </sheetViews>
  <sheetFormatPr defaultColWidth="9.00390625" defaultRowHeight="13.5"/>
  <cols>
    <col min="4" max="8" width="13.625" style="10" customWidth="1"/>
  </cols>
  <sheetData>
    <row r="1" spans="1:8" ht="13.5">
      <c r="A1" s="23" t="s">
        <v>15</v>
      </c>
      <c r="B1" s="23"/>
      <c r="C1" s="23"/>
      <c r="D1" s="23"/>
      <c r="E1" s="23"/>
      <c r="F1" s="23"/>
      <c r="G1" s="23"/>
      <c r="H1" s="23"/>
    </row>
    <row r="2" spans="1:8" ht="13.5">
      <c r="A2" s="25" t="s">
        <v>18</v>
      </c>
      <c r="B2" s="25"/>
      <c r="C2" s="25"/>
      <c r="D2" s="25"/>
      <c r="E2" s="25"/>
      <c r="F2" s="25"/>
      <c r="G2" s="25"/>
      <c r="H2" s="25"/>
    </row>
    <row r="3" spans="1:8" ht="13.5">
      <c r="A3" s="24" t="s">
        <v>64</v>
      </c>
      <c r="B3" s="24"/>
      <c r="C3" s="24"/>
      <c r="D3" s="24"/>
      <c r="E3" s="24"/>
      <c r="F3" s="24"/>
      <c r="G3" s="24"/>
      <c r="H3" s="24"/>
    </row>
    <row r="4" spans="1:8" ht="13.5">
      <c r="A4" s="24" t="s">
        <v>81</v>
      </c>
      <c r="B4" s="24"/>
      <c r="C4" s="24"/>
      <c r="D4" s="24"/>
      <c r="E4" s="24"/>
      <c r="F4" s="24"/>
      <c r="G4" s="24"/>
      <c r="H4" s="24"/>
    </row>
    <row r="5" spans="1:8" ht="13.5">
      <c r="A5" s="24" t="s">
        <v>85</v>
      </c>
      <c r="B5" s="24"/>
      <c r="C5" s="24"/>
      <c r="D5" s="24"/>
      <c r="E5" s="24"/>
      <c r="F5" s="24"/>
      <c r="G5" s="24"/>
      <c r="H5" s="24"/>
    </row>
    <row r="7" spans="4:8" ht="13.5">
      <c r="D7" s="13"/>
      <c r="E7" s="13" t="s">
        <v>67</v>
      </c>
      <c r="F7" s="13" t="s">
        <v>67</v>
      </c>
      <c r="G7" s="13"/>
      <c r="H7" s="13"/>
    </row>
    <row r="8" spans="4:8" ht="13.5">
      <c r="D8" s="13" t="s">
        <v>65</v>
      </c>
      <c r="E8" s="13" t="s">
        <v>68</v>
      </c>
      <c r="F8" s="13" t="s">
        <v>68</v>
      </c>
      <c r="G8" s="13" t="s">
        <v>71</v>
      </c>
      <c r="H8" s="13"/>
    </row>
    <row r="9" spans="4:8" ht="13.5">
      <c r="D9" s="13" t="s">
        <v>66</v>
      </c>
      <c r="E9" s="13" t="s">
        <v>69</v>
      </c>
      <c r="F9" s="13" t="s">
        <v>70</v>
      </c>
      <c r="G9" s="13" t="s">
        <v>72</v>
      </c>
      <c r="H9" s="13" t="s">
        <v>73</v>
      </c>
    </row>
    <row r="10" spans="4:8" ht="13.5">
      <c r="D10" s="13" t="s">
        <v>4</v>
      </c>
      <c r="E10" s="13" t="s">
        <v>4</v>
      </c>
      <c r="F10" s="13" t="s">
        <v>4</v>
      </c>
      <c r="G10" s="13" t="s">
        <v>4</v>
      </c>
      <c r="H10" s="13" t="s">
        <v>4</v>
      </c>
    </row>
    <row r="11" ht="13.5">
      <c r="A11" s="7" t="s">
        <v>74</v>
      </c>
    </row>
    <row r="12" ht="13.5">
      <c r="A12" s="7" t="s">
        <v>75</v>
      </c>
    </row>
    <row r="14" spans="1:8" ht="13.5">
      <c r="A14" t="s">
        <v>76</v>
      </c>
      <c r="D14" s="10">
        <v>24000</v>
      </c>
      <c r="E14" s="10">
        <v>1771</v>
      </c>
      <c r="F14" s="10">
        <v>0</v>
      </c>
      <c r="G14" s="10">
        <v>443</v>
      </c>
      <c r="H14" s="10">
        <f>SUM(D14:G14)</f>
        <v>26214</v>
      </c>
    </row>
    <row r="15" ht="13.5">
      <c r="A15" t="s">
        <v>77</v>
      </c>
    </row>
    <row r="17" spans="1:8" ht="13.5">
      <c r="A17" t="s">
        <v>78</v>
      </c>
      <c r="D17" s="10">
        <v>0</v>
      </c>
      <c r="E17" s="10">
        <v>0</v>
      </c>
      <c r="F17" s="10">
        <v>28</v>
      </c>
      <c r="G17" s="10">
        <f>PL!E34</f>
        <v>375</v>
      </c>
      <c r="H17" s="10">
        <f>SUM(D17:G17)</f>
        <v>403</v>
      </c>
    </row>
    <row r="18" ht="13.5">
      <c r="A18" t="s">
        <v>79</v>
      </c>
    </row>
    <row r="20" spans="4:8" ht="13.5">
      <c r="D20" s="14"/>
      <c r="E20" s="14"/>
      <c r="F20" s="14"/>
      <c r="G20" s="14"/>
      <c r="H20" s="14"/>
    </row>
    <row r="21" ht="13.5">
      <c r="A21" t="s">
        <v>82</v>
      </c>
    </row>
    <row r="22" spans="1:8" ht="14.25" thickBot="1">
      <c r="A22" t="s">
        <v>83</v>
      </c>
      <c r="D22" s="15">
        <f>SUM(D14:D20)</f>
        <v>24000</v>
      </c>
      <c r="E22" s="15">
        <f>SUM(E14:E20)</f>
        <v>1771</v>
      </c>
      <c r="F22" s="15">
        <f>SUM(F14:F20)</f>
        <v>28</v>
      </c>
      <c r="G22" s="15">
        <f>SUM(G14:G20)</f>
        <v>818</v>
      </c>
      <c r="H22" s="15">
        <f>SUM(H14:H20)</f>
        <v>26617</v>
      </c>
    </row>
    <row r="26" ht="13.5">
      <c r="A26" s="7" t="s">
        <v>74</v>
      </c>
    </row>
    <row r="27" ht="13.5">
      <c r="A27" s="7" t="s">
        <v>80</v>
      </c>
    </row>
    <row r="29" spans="1:8" ht="13.5">
      <c r="A29" t="s">
        <v>76</v>
      </c>
      <c r="D29" s="10">
        <v>18000</v>
      </c>
      <c r="E29" s="10">
        <v>0</v>
      </c>
      <c r="F29" s="10">
        <v>0</v>
      </c>
      <c r="G29" s="10">
        <v>511</v>
      </c>
      <c r="H29" s="10">
        <f>SUM(D29:G29)</f>
        <v>18511</v>
      </c>
    </row>
    <row r="30" ht="13.5">
      <c r="A30" t="s">
        <v>77</v>
      </c>
    </row>
    <row r="32" ht="13.5">
      <c r="A32" t="s">
        <v>78</v>
      </c>
    </row>
    <row r="33" spans="1:8" ht="13.5">
      <c r="A33" t="s">
        <v>79</v>
      </c>
      <c r="D33" s="10">
        <f>500+5500</f>
        <v>6000</v>
      </c>
      <c r="E33" s="10">
        <v>1779</v>
      </c>
      <c r="F33" s="10">
        <v>0</v>
      </c>
      <c r="G33" s="10">
        <f>-500+1095</f>
        <v>595</v>
      </c>
      <c r="H33" s="10">
        <f>SUM(D33:G33)</f>
        <v>8374</v>
      </c>
    </row>
    <row r="34" spans="4:8" ht="13.5">
      <c r="D34" s="14"/>
      <c r="E34" s="14"/>
      <c r="F34" s="14"/>
      <c r="G34" s="14"/>
      <c r="H34" s="14"/>
    </row>
    <row r="35" ht="13.5">
      <c r="A35" t="s">
        <v>82</v>
      </c>
    </row>
    <row r="36" spans="1:8" ht="14.25" thickBot="1">
      <c r="A36" t="s">
        <v>83</v>
      </c>
      <c r="D36" s="15">
        <f>SUM(D29:D34)</f>
        <v>24000</v>
      </c>
      <c r="E36" s="15">
        <f>SUM(E29:E34)</f>
        <v>1779</v>
      </c>
      <c r="F36" s="15">
        <f>SUM(F29:F34)</f>
        <v>0</v>
      </c>
      <c r="G36" s="15">
        <f>SUM(G29:G34)</f>
        <v>1106</v>
      </c>
      <c r="H36" s="15">
        <f>SUM(H29:H34)</f>
        <v>26885</v>
      </c>
    </row>
    <row r="41" spans="1:8" ht="33" customHeight="1">
      <c r="A41" s="22" t="s">
        <v>84</v>
      </c>
      <c r="B41" s="22"/>
      <c r="C41" s="22"/>
      <c r="D41" s="22"/>
      <c r="E41" s="22"/>
      <c r="F41" s="22"/>
      <c r="G41" s="22"/>
      <c r="H41" s="22"/>
    </row>
  </sheetData>
  <mergeCells count="6">
    <mergeCell ref="A41:H41"/>
    <mergeCell ref="A1:H1"/>
    <mergeCell ref="A2:H2"/>
    <mergeCell ref="A3:H3"/>
    <mergeCell ref="A4:H4"/>
    <mergeCell ref="A5:H5"/>
  </mergeCells>
  <printOptions/>
  <pageMargins left="0.5" right="0.5" top="0.75" bottom="0.75" header="0.5" footer="0.5"/>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J232"/>
  <sheetViews>
    <sheetView tabSelected="1" zoomScale="90" zoomScaleNormal="90" workbookViewId="0" topLeftCell="B189">
      <selection activeCell="H197" sqref="H197"/>
    </sheetView>
  </sheetViews>
  <sheetFormatPr defaultColWidth="9.00390625" defaultRowHeight="13.5"/>
  <cols>
    <col min="1" max="1" width="4.625" style="0" customWidth="1"/>
    <col min="5" max="7" width="12.625" style="0" customWidth="1"/>
    <col min="8" max="8" width="12.75390625" style="0" customWidth="1"/>
  </cols>
  <sheetData>
    <row r="1" ht="13.5">
      <c r="A1" s="7" t="s">
        <v>15</v>
      </c>
    </row>
    <row r="2" ht="13.5">
      <c r="A2" s="8" t="s">
        <v>18</v>
      </c>
    </row>
    <row r="3" ht="13.5">
      <c r="A3" s="7"/>
    </row>
    <row r="4" ht="13.5">
      <c r="A4" s="7" t="s">
        <v>97</v>
      </c>
    </row>
    <row r="5" ht="13.5">
      <c r="A5" s="7" t="s">
        <v>86</v>
      </c>
    </row>
    <row r="7" spans="1:2" ht="13.5">
      <c r="A7" t="s">
        <v>87</v>
      </c>
      <c r="B7" s="7" t="s">
        <v>88</v>
      </c>
    </row>
    <row r="9" spans="2:10" ht="79.5" customHeight="1">
      <c r="B9" s="26" t="s">
        <v>212</v>
      </c>
      <c r="C9" s="26"/>
      <c r="D9" s="26"/>
      <c r="E9" s="26"/>
      <c r="F9" s="26"/>
      <c r="G9" s="26"/>
      <c r="H9" s="26"/>
      <c r="I9" s="26"/>
      <c r="J9" s="6"/>
    </row>
    <row r="12" spans="1:2" ht="13.5">
      <c r="A12" t="s">
        <v>89</v>
      </c>
      <c r="B12" s="7" t="s">
        <v>90</v>
      </c>
    </row>
    <row r="14" spans="2:10" ht="30" customHeight="1">
      <c r="B14" s="26" t="s">
        <v>236</v>
      </c>
      <c r="C14" s="26"/>
      <c r="D14" s="26"/>
      <c r="E14" s="26"/>
      <c r="F14" s="26"/>
      <c r="G14" s="26"/>
      <c r="H14" s="26"/>
      <c r="I14" s="26"/>
      <c r="J14" s="6"/>
    </row>
    <row r="17" spans="1:2" ht="13.5">
      <c r="A17" t="s">
        <v>91</v>
      </c>
      <c r="B17" s="7" t="s">
        <v>92</v>
      </c>
    </row>
    <row r="19" spans="2:10" ht="28.5" customHeight="1">
      <c r="B19" s="26" t="s">
        <v>93</v>
      </c>
      <c r="C19" s="26"/>
      <c r="D19" s="26"/>
      <c r="E19" s="26"/>
      <c r="F19" s="26"/>
      <c r="G19" s="26"/>
      <c r="H19" s="26"/>
      <c r="I19" s="26"/>
      <c r="J19" s="6"/>
    </row>
    <row r="22" spans="1:2" ht="13.5">
      <c r="A22" t="s">
        <v>94</v>
      </c>
      <c r="B22" s="7" t="s">
        <v>95</v>
      </c>
    </row>
    <row r="24" spans="2:10" ht="29.25" customHeight="1">
      <c r="B24" s="26" t="s">
        <v>96</v>
      </c>
      <c r="C24" s="26"/>
      <c r="D24" s="26"/>
      <c r="E24" s="26"/>
      <c r="F24" s="26"/>
      <c r="G24" s="26"/>
      <c r="H24" s="26"/>
      <c r="I24" s="26"/>
      <c r="J24" s="6"/>
    </row>
    <row r="27" spans="1:2" ht="13.5">
      <c r="A27" t="s">
        <v>98</v>
      </c>
      <c r="B27" s="7" t="s">
        <v>100</v>
      </c>
    </row>
    <row r="29" spans="2:10" ht="52.5" customHeight="1">
      <c r="B29" s="26" t="s">
        <v>99</v>
      </c>
      <c r="C29" s="26"/>
      <c r="D29" s="26"/>
      <c r="E29" s="26"/>
      <c r="F29" s="26"/>
      <c r="G29" s="26"/>
      <c r="H29" s="26"/>
      <c r="I29" s="26"/>
      <c r="J29" s="6"/>
    </row>
    <row r="32" spans="1:2" ht="13.5">
      <c r="A32" t="s">
        <v>101</v>
      </c>
      <c r="B32" s="7" t="s">
        <v>102</v>
      </c>
    </row>
    <row r="34" spans="2:10" ht="45.75" customHeight="1">
      <c r="B34" s="26" t="s">
        <v>103</v>
      </c>
      <c r="C34" s="26"/>
      <c r="D34" s="26"/>
      <c r="E34" s="26"/>
      <c r="F34" s="26"/>
      <c r="G34" s="26"/>
      <c r="H34" s="26"/>
      <c r="I34" s="26"/>
      <c r="J34" s="6"/>
    </row>
    <row r="37" spans="1:2" ht="13.5">
      <c r="A37" t="s">
        <v>104</v>
      </c>
      <c r="B37" s="7" t="s">
        <v>106</v>
      </c>
    </row>
    <row r="39" ht="13.5">
      <c r="B39" t="s">
        <v>107</v>
      </c>
    </row>
    <row r="42" spans="1:2" ht="13.5">
      <c r="A42" t="s">
        <v>108</v>
      </c>
      <c r="B42" s="7" t="s">
        <v>109</v>
      </c>
    </row>
    <row r="44" spans="2:10" ht="28.5" customHeight="1">
      <c r="B44" s="26" t="s">
        <v>217</v>
      </c>
      <c r="C44" s="26"/>
      <c r="D44" s="26"/>
      <c r="E44" s="26"/>
      <c r="F44" s="26"/>
      <c r="G44" s="26"/>
      <c r="H44" s="26"/>
      <c r="I44" s="26"/>
      <c r="J44" s="19"/>
    </row>
    <row r="45" spans="2:10" ht="13.5">
      <c r="B45" s="6"/>
      <c r="C45" s="6"/>
      <c r="D45" s="6"/>
      <c r="E45" s="6"/>
      <c r="F45" s="6"/>
      <c r="G45" s="6"/>
      <c r="H45" s="6"/>
      <c r="I45" s="6"/>
      <c r="J45" s="19"/>
    </row>
    <row r="46" ht="13.5">
      <c r="E46" s="7" t="s">
        <v>230</v>
      </c>
    </row>
    <row r="47" spans="5:8" ht="13.5">
      <c r="E47" s="1" t="s">
        <v>218</v>
      </c>
      <c r="F47" s="1" t="s">
        <v>219</v>
      </c>
      <c r="G47" s="1" t="s">
        <v>215</v>
      </c>
      <c r="H47" s="1" t="s">
        <v>216</v>
      </c>
    </row>
    <row r="48" spans="5:8" ht="13.5">
      <c r="E48" s="1" t="s">
        <v>4</v>
      </c>
      <c r="F48" s="1" t="s">
        <v>4</v>
      </c>
      <c r="G48" s="1" t="s">
        <v>4</v>
      </c>
      <c r="H48" s="1" t="s">
        <v>4</v>
      </c>
    </row>
    <row r="49" spans="2:8" ht="13.5">
      <c r="B49" s="7" t="s">
        <v>213</v>
      </c>
      <c r="E49" s="10"/>
      <c r="F49" s="10"/>
      <c r="G49" s="10"/>
      <c r="H49" s="10"/>
    </row>
    <row r="50" spans="2:8" ht="13.5">
      <c r="B50" t="s">
        <v>222</v>
      </c>
      <c r="E50" s="10">
        <v>15084</v>
      </c>
      <c r="F50" s="10">
        <v>0</v>
      </c>
      <c r="G50" s="10">
        <v>0</v>
      </c>
      <c r="H50" s="10">
        <f>SUM(E50:G50)</f>
        <v>15084</v>
      </c>
    </row>
    <row r="51" spans="2:8" ht="13.5">
      <c r="B51" t="s">
        <v>223</v>
      </c>
      <c r="E51" s="10">
        <v>181</v>
      </c>
      <c r="F51" s="10">
        <v>0</v>
      </c>
      <c r="G51" s="10">
        <v>-181</v>
      </c>
      <c r="H51" s="10">
        <f>SUM(E51:G51)</f>
        <v>0</v>
      </c>
    </row>
    <row r="52" spans="5:8" ht="13.5">
      <c r="E52" s="10"/>
      <c r="F52" s="10"/>
      <c r="G52" s="10"/>
      <c r="H52" s="10"/>
    </row>
    <row r="53" spans="2:8" ht="13.5">
      <c r="B53" t="s">
        <v>214</v>
      </c>
      <c r="E53" s="17">
        <f>SUM(E49:E52)</f>
        <v>15265</v>
      </c>
      <c r="F53" s="17">
        <f>SUM(F49:F52)</f>
        <v>0</v>
      </c>
      <c r="G53" s="17">
        <f>SUM(G49:G52)</f>
        <v>-181</v>
      </c>
      <c r="H53" s="17">
        <f>SUM(H49:H52)</f>
        <v>15084</v>
      </c>
    </row>
    <row r="54" spans="5:8" ht="13.5">
      <c r="E54" s="10"/>
      <c r="F54" s="10"/>
      <c r="G54" s="10"/>
      <c r="H54" s="10"/>
    </row>
    <row r="55" spans="2:8" ht="13.5">
      <c r="B55" s="7" t="s">
        <v>220</v>
      </c>
      <c r="E55" s="10"/>
      <c r="F55" s="10"/>
      <c r="G55" s="10"/>
      <c r="H55" s="10"/>
    </row>
    <row r="56" spans="2:8" ht="13.5">
      <c r="B56" t="s">
        <v>221</v>
      </c>
      <c r="E56" s="10">
        <v>427</v>
      </c>
      <c r="F56" s="10">
        <v>-67</v>
      </c>
      <c r="G56" s="10">
        <v>0</v>
      </c>
      <c r="H56" s="10">
        <f>SUM(E56:G56)</f>
        <v>360</v>
      </c>
    </row>
    <row r="57" spans="2:8" ht="13.5">
      <c r="B57" t="s">
        <v>224</v>
      </c>
      <c r="E57" s="10"/>
      <c r="F57" s="10"/>
      <c r="G57" s="10"/>
      <c r="H57" s="10">
        <f>SUM(E57:G57)</f>
        <v>0</v>
      </c>
    </row>
    <row r="58" spans="5:8" ht="13.5">
      <c r="E58" s="10"/>
      <c r="F58" s="10"/>
      <c r="G58" s="10"/>
      <c r="H58" s="14"/>
    </row>
    <row r="59" spans="2:8" ht="16.5" customHeight="1">
      <c r="B59" t="s">
        <v>225</v>
      </c>
      <c r="E59" s="10"/>
      <c r="F59" s="10"/>
      <c r="G59" s="10"/>
      <c r="H59" s="10">
        <f>SUM(H56:H58)</f>
        <v>360</v>
      </c>
    </row>
    <row r="60" spans="2:8" ht="13.5">
      <c r="B60" t="s">
        <v>226</v>
      </c>
      <c r="E60" s="10"/>
      <c r="F60" s="10"/>
      <c r="G60" s="10"/>
      <c r="H60" s="10">
        <v>-96</v>
      </c>
    </row>
    <row r="61" spans="2:8" ht="13.5">
      <c r="B61" t="s">
        <v>227</v>
      </c>
      <c r="E61" s="10"/>
      <c r="F61" s="10"/>
      <c r="G61" s="10"/>
      <c r="H61" s="10">
        <v>111</v>
      </c>
    </row>
    <row r="62" spans="5:8" ht="13.5">
      <c r="E62" s="10"/>
      <c r="F62" s="10"/>
      <c r="G62" s="10"/>
      <c r="H62" s="14"/>
    </row>
    <row r="63" spans="2:8" ht="13.5">
      <c r="B63" t="s">
        <v>228</v>
      </c>
      <c r="E63" s="10"/>
      <c r="F63" s="10"/>
      <c r="G63" s="10"/>
      <c r="H63" s="10"/>
    </row>
    <row r="64" spans="2:8" ht="14.25" thickBot="1">
      <c r="B64" t="s">
        <v>229</v>
      </c>
      <c r="E64" s="10"/>
      <c r="F64" s="10"/>
      <c r="G64" s="10"/>
      <c r="H64" s="15">
        <f>SUM(H59:H62)</f>
        <v>375</v>
      </c>
    </row>
    <row r="65" spans="5:8" ht="13.5">
      <c r="E65" s="10"/>
      <c r="F65" s="10"/>
      <c r="G65" s="10"/>
      <c r="H65" s="10"/>
    </row>
    <row r="66" spans="5:8" ht="13.5">
      <c r="E66" s="10"/>
      <c r="F66" s="10"/>
      <c r="G66" s="10"/>
      <c r="H66" s="10"/>
    </row>
    <row r="67" spans="5:8" ht="13.5">
      <c r="E67" s="10"/>
      <c r="F67" s="10"/>
      <c r="G67" s="10"/>
      <c r="H67" s="10"/>
    </row>
    <row r="68" spans="1:2" ht="13.5">
      <c r="A68" t="s">
        <v>110</v>
      </c>
      <c r="B68" s="7" t="s">
        <v>111</v>
      </c>
    </row>
    <row r="70" spans="2:10" ht="32.25" customHeight="1">
      <c r="B70" s="26" t="s">
        <v>112</v>
      </c>
      <c r="C70" s="26"/>
      <c r="D70" s="26"/>
      <c r="E70" s="26"/>
      <c r="F70" s="26"/>
      <c r="G70" s="26"/>
      <c r="H70" s="26"/>
      <c r="I70" s="26"/>
      <c r="J70" s="6"/>
    </row>
    <row r="73" spans="1:2" ht="13.5">
      <c r="A73" t="s">
        <v>113</v>
      </c>
      <c r="B73" s="7" t="s">
        <v>114</v>
      </c>
    </row>
    <row r="75" spans="2:10" ht="32.25" customHeight="1">
      <c r="B75" s="26" t="s">
        <v>115</v>
      </c>
      <c r="C75" s="26"/>
      <c r="D75" s="26"/>
      <c r="E75" s="26"/>
      <c r="F75" s="26"/>
      <c r="G75" s="26"/>
      <c r="H75" s="26"/>
      <c r="I75" s="26"/>
      <c r="J75" s="6"/>
    </row>
    <row r="78" spans="1:2" ht="13.5">
      <c r="A78" t="s">
        <v>116</v>
      </c>
      <c r="B78" s="7" t="s">
        <v>117</v>
      </c>
    </row>
    <row r="80" spans="2:10" ht="33" customHeight="1">
      <c r="B80" s="26" t="s">
        <v>118</v>
      </c>
      <c r="C80" s="26"/>
      <c r="D80" s="26"/>
      <c r="E80" s="26"/>
      <c r="F80" s="26"/>
      <c r="G80" s="26"/>
      <c r="H80" s="26"/>
      <c r="I80" s="26"/>
      <c r="J80" s="6"/>
    </row>
    <row r="83" spans="1:2" ht="13.5">
      <c r="A83" t="s">
        <v>119</v>
      </c>
      <c r="B83" s="7" t="s">
        <v>120</v>
      </c>
    </row>
    <row r="85" spans="2:10" ht="29.25" customHeight="1">
      <c r="B85" s="26" t="s">
        <v>121</v>
      </c>
      <c r="C85" s="26"/>
      <c r="D85" s="26"/>
      <c r="E85" s="26"/>
      <c r="F85" s="26"/>
      <c r="G85" s="26"/>
      <c r="H85" s="26"/>
      <c r="I85" s="26"/>
      <c r="J85" s="6"/>
    </row>
    <row r="89" ht="13.5">
      <c r="A89" s="7" t="s">
        <v>210</v>
      </c>
    </row>
    <row r="91" spans="1:2" ht="13.5">
      <c r="A91" t="s">
        <v>122</v>
      </c>
      <c r="B91" s="7" t="s">
        <v>88</v>
      </c>
    </row>
    <row r="93" ht="13.5">
      <c r="B93" t="s">
        <v>123</v>
      </c>
    </row>
    <row r="96" spans="1:2" ht="13.5">
      <c r="A96" t="s">
        <v>124</v>
      </c>
      <c r="B96" s="7" t="s">
        <v>125</v>
      </c>
    </row>
    <row r="98" spans="2:10" ht="21" customHeight="1">
      <c r="B98" s="26" t="s">
        <v>126</v>
      </c>
      <c r="C98" s="26"/>
      <c r="D98" s="26"/>
      <c r="E98" s="26"/>
      <c r="F98" s="26"/>
      <c r="G98" s="26"/>
      <c r="H98" s="26"/>
      <c r="I98" s="26"/>
      <c r="J98" s="6"/>
    </row>
    <row r="101" spans="1:2" ht="13.5">
      <c r="A101" t="s">
        <v>127</v>
      </c>
      <c r="B101" s="7" t="s">
        <v>128</v>
      </c>
    </row>
    <row r="102" ht="13.5">
      <c r="B102" s="9"/>
    </row>
    <row r="103" spans="2:10" ht="20.25" customHeight="1">
      <c r="B103" s="26" t="s">
        <v>129</v>
      </c>
      <c r="C103" s="26"/>
      <c r="D103" s="26"/>
      <c r="E103" s="26"/>
      <c r="F103" s="26"/>
      <c r="G103" s="26"/>
      <c r="H103" s="26"/>
      <c r="I103" s="26"/>
      <c r="J103" s="6"/>
    </row>
    <row r="106" spans="1:2" ht="13.5">
      <c r="A106" t="s">
        <v>130</v>
      </c>
      <c r="B106" s="7" t="s">
        <v>13</v>
      </c>
    </row>
    <row r="107" ht="13.5">
      <c r="B107" s="9"/>
    </row>
    <row r="108" spans="2:10" ht="58.5" customHeight="1">
      <c r="B108" s="26" t="s">
        <v>131</v>
      </c>
      <c r="C108" s="26"/>
      <c r="D108" s="26"/>
      <c r="E108" s="26"/>
      <c r="F108" s="26"/>
      <c r="G108" s="26"/>
      <c r="H108" s="26"/>
      <c r="I108" s="26"/>
      <c r="J108" s="6"/>
    </row>
    <row r="111" spans="1:2" ht="13.5">
      <c r="A111" t="s">
        <v>134</v>
      </c>
      <c r="B111" s="7" t="s">
        <v>132</v>
      </c>
    </row>
    <row r="113" spans="2:10" ht="29.25" customHeight="1">
      <c r="B113" s="26" t="s">
        <v>133</v>
      </c>
      <c r="C113" s="26"/>
      <c r="D113" s="26"/>
      <c r="E113" s="26"/>
      <c r="F113" s="26"/>
      <c r="G113" s="26"/>
      <c r="H113" s="26"/>
      <c r="I113" s="26"/>
      <c r="J113" s="6"/>
    </row>
    <row r="116" spans="1:2" ht="13.5">
      <c r="A116" t="s">
        <v>135</v>
      </c>
      <c r="B116" s="7" t="s">
        <v>136</v>
      </c>
    </row>
    <row r="117" ht="13.5">
      <c r="B117" s="7"/>
    </row>
    <row r="118" spans="2:10" ht="28.5" customHeight="1">
      <c r="B118" s="26" t="s">
        <v>137</v>
      </c>
      <c r="C118" s="26"/>
      <c r="D118" s="26"/>
      <c r="E118" s="26"/>
      <c r="F118" s="26"/>
      <c r="G118" s="26"/>
      <c r="H118" s="26"/>
      <c r="I118" s="26"/>
      <c r="J118" s="6"/>
    </row>
    <row r="121" spans="1:2" ht="13.5">
      <c r="A121" t="s">
        <v>140</v>
      </c>
      <c r="B121" s="7" t="s">
        <v>138</v>
      </c>
    </row>
    <row r="123" spans="2:10" ht="31.5" customHeight="1">
      <c r="B123" s="26" t="s">
        <v>139</v>
      </c>
      <c r="C123" s="26"/>
      <c r="D123" s="26"/>
      <c r="E123" s="26"/>
      <c r="F123" s="26"/>
      <c r="G123" s="26"/>
      <c r="H123" s="26"/>
      <c r="I123" s="26"/>
      <c r="J123" s="6"/>
    </row>
    <row r="126" spans="1:2" ht="13.5">
      <c r="A126" t="s">
        <v>141</v>
      </c>
      <c r="B126" s="7" t="s">
        <v>117</v>
      </c>
    </row>
    <row r="128" ht="13.5">
      <c r="B128" t="s">
        <v>142</v>
      </c>
    </row>
    <row r="131" spans="1:2" ht="13.5">
      <c r="A131" t="s">
        <v>144</v>
      </c>
      <c r="B131" s="7" t="s">
        <v>143</v>
      </c>
    </row>
    <row r="133" spans="2:10" ht="57" customHeight="1">
      <c r="B133" s="26" t="s">
        <v>145</v>
      </c>
      <c r="C133" s="26"/>
      <c r="D133" s="26"/>
      <c r="E133" s="26"/>
      <c r="F133" s="26"/>
      <c r="G133" s="26"/>
      <c r="H133" s="26"/>
      <c r="I133" s="26"/>
      <c r="J133" s="6"/>
    </row>
    <row r="134" spans="5:7" ht="13.5">
      <c r="E134" s="1" t="s">
        <v>146</v>
      </c>
      <c r="F134" s="1" t="s">
        <v>147</v>
      </c>
      <c r="G134" s="1" t="s">
        <v>148</v>
      </c>
    </row>
    <row r="135" spans="5:7" ht="13.5">
      <c r="E135" s="1" t="s">
        <v>149</v>
      </c>
      <c r="F135" s="1" t="s">
        <v>150</v>
      </c>
      <c r="G135" s="1" t="s">
        <v>149</v>
      </c>
    </row>
    <row r="136" spans="2:7" ht="13.5">
      <c r="B136" s="7" t="s">
        <v>151</v>
      </c>
      <c r="E136" s="1" t="s">
        <v>4</v>
      </c>
      <c r="F136" s="1" t="s">
        <v>4</v>
      </c>
      <c r="G136" s="1" t="s">
        <v>4</v>
      </c>
    </row>
    <row r="138" spans="2:7" ht="13.5">
      <c r="B138" t="s">
        <v>152</v>
      </c>
      <c r="E138" s="10">
        <v>1500</v>
      </c>
      <c r="F138" s="10">
        <f>1501+29+25+46</f>
        <v>1601</v>
      </c>
      <c r="G138" s="10">
        <f>E138-F138</f>
        <v>-101</v>
      </c>
    </row>
    <row r="139" spans="2:7" ht="13.5">
      <c r="B139" t="s">
        <v>153</v>
      </c>
      <c r="E139" s="10">
        <v>5950</v>
      </c>
      <c r="F139" s="10">
        <f>750+200+2487</f>
        <v>3437</v>
      </c>
      <c r="G139" s="10">
        <f>E139-F139</f>
        <v>2513</v>
      </c>
    </row>
    <row r="140" spans="2:7" ht="13.5">
      <c r="B140" t="s">
        <v>154</v>
      </c>
      <c r="E140" s="10">
        <v>1350</v>
      </c>
      <c r="F140" s="10">
        <v>1529</v>
      </c>
      <c r="G140" s="10">
        <f>E140-F140</f>
        <v>-179</v>
      </c>
    </row>
    <row r="142" spans="5:7" ht="16.5" customHeight="1" thickBot="1">
      <c r="E142" s="11">
        <f>SUM(E138:E141)</f>
        <v>8800</v>
      </c>
      <c r="F142" s="11">
        <f>SUM(F138:F141)</f>
        <v>6567</v>
      </c>
      <c r="G142" s="11">
        <f>SUM(G138:G141)</f>
        <v>2233</v>
      </c>
    </row>
    <row r="144" spans="2:10" ht="57.75" customHeight="1">
      <c r="B144" s="26" t="s">
        <v>233</v>
      </c>
      <c r="C144" s="26"/>
      <c r="D144" s="26"/>
      <c r="E144" s="26"/>
      <c r="F144" s="26"/>
      <c r="G144" s="26"/>
      <c r="H144" s="26"/>
      <c r="I144" s="26"/>
      <c r="J144" s="6"/>
    </row>
    <row r="146" spans="2:9" ht="69" customHeight="1">
      <c r="B146" s="26" t="s">
        <v>237</v>
      </c>
      <c r="C146" s="26"/>
      <c r="D146" s="26"/>
      <c r="E146" s="26"/>
      <c r="F146" s="26"/>
      <c r="G146" s="26"/>
      <c r="H146" s="26"/>
      <c r="I146" s="26"/>
    </row>
    <row r="149" spans="1:2" ht="13.5">
      <c r="A149" t="s">
        <v>155</v>
      </c>
      <c r="B149" s="7" t="s">
        <v>156</v>
      </c>
    </row>
    <row r="151" ht="13.5">
      <c r="B151" t="s">
        <v>157</v>
      </c>
    </row>
    <row r="154" spans="1:2" ht="13.5">
      <c r="A154" t="s">
        <v>158</v>
      </c>
      <c r="B154" s="7" t="s">
        <v>159</v>
      </c>
    </row>
    <row r="156" ht="13.5">
      <c r="B156" t="s">
        <v>160</v>
      </c>
    </row>
    <row r="159" spans="1:2" ht="13.5">
      <c r="A159" t="s">
        <v>161</v>
      </c>
      <c r="B159" s="7" t="s">
        <v>162</v>
      </c>
    </row>
    <row r="161" spans="2:9" ht="31.5" customHeight="1">
      <c r="B161" s="26" t="s">
        <v>163</v>
      </c>
      <c r="C161" s="26"/>
      <c r="D161" s="26"/>
      <c r="E161" s="26"/>
      <c r="F161" s="26"/>
      <c r="G161" s="26"/>
      <c r="H161" s="26"/>
      <c r="I161" s="26"/>
    </row>
    <row r="163" spans="5:6" ht="13.5">
      <c r="E163" s="1" t="s">
        <v>164</v>
      </c>
      <c r="F163" s="1" t="s">
        <v>165</v>
      </c>
    </row>
    <row r="164" spans="5:6" ht="13.5">
      <c r="E164" s="1" t="s">
        <v>166</v>
      </c>
      <c r="F164" s="1" t="s">
        <v>166</v>
      </c>
    </row>
    <row r="165" spans="5:6" ht="13.5">
      <c r="E165" s="10"/>
      <c r="F165" s="10"/>
    </row>
    <row r="166" spans="2:6" ht="13.5">
      <c r="B166" t="s">
        <v>167</v>
      </c>
      <c r="E166" s="10">
        <v>411</v>
      </c>
      <c r="F166" s="10">
        <v>419</v>
      </c>
    </row>
    <row r="167" spans="2:6" ht="13.5">
      <c r="B167" t="s">
        <v>168</v>
      </c>
      <c r="E167" s="10">
        <v>1463</v>
      </c>
      <c r="F167" s="10">
        <v>0</v>
      </c>
    </row>
    <row r="169" spans="5:6" ht="16.5" customHeight="1" thickBot="1">
      <c r="E169" s="12">
        <f>SUM(E165:E168)</f>
        <v>1874</v>
      </c>
      <c r="F169" s="12">
        <f>SUM(F165:F168)</f>
        <v>419</v>
      </c>
    </row>
    <row r="172" spans="1:2" ht="13.5">
      <c r="A172" t="s">
        <v>169</v>
      </c>
      <c r="B172" s="7" t="s">
        <v>170</v>
      </c>
    </row>
    <row r="174" ht="13.5">
      <c r="B174" t="s">
        <v>171</v>
      </c>
    </row>
    <row r="177" spans="1:2" ht="13.5">
      <c r="A177" t="s">
        <v>172</v>
      </c>
      <c r="B177" s="7" t="s">
        <v>174</v>
      </c>
    </row>
    <row r="179" spans="2:9" ht="31.5" customHeight="1">
      <c r="B179" s="26" t="s">
        <v>173</v>
      </c>
      <c r="C179" s="26"/>
      <c r="D179" s="26"/>
      <c r="E179" s="26"/>
      <c r="F179" s="26"/>
      <c r="G179" s="26"/>
      <c r="H179" s="26"/>
      <c r="I179" s="26"/>
    </row>
    <row r="182" spans="1:2" ht="13.5">
      <c r="A182" t="s">
        <v>175</v>
      </c>
      <c r="B182" s="7" t="s">
        <v>176</v>
      </c>
    </row>
    <row r="184" ht="13.5">
      <c r="B184" t="s">
        <v>177</v>
      </c>
    </row>
    <row r="187" spans="1:2" ht="13.5">
      <c r="A187" t="s">
        <v>178</v>
      </c>
      <c r="B187" s="7" t="s">
        <v>109</v>
      </c>
    </row>
    <row r="189" ht="13.5">
      <c r="B189" t="s">
        <v>179</v>
      </c>
    </row>
    <row r="192" spans="1:2" ht="13.5">
      <c r="A192" t="s">
        <v>180</v>
      </c>
      <c r="B192" s="7" t="s">
        <v>181</v>
      </c>
    </row>
    <row r="194" spans="5:7" ht="13.5">
      <c r="E194" s="1" t="s">
        <v>9</v>
      </c>
      <c r="F194" s="1" t="s">
        <v>9</v>
      </c>
      <c r="G194" s="1"/>
    </row>
    <row r="195" spans="5:7" ht="13.5">
      <c r="E195" s="1" t="s">
        <v>3</v>
      </c>
      <c r="F195" s="1" t="s">
        <v>182</v>
      </c>
      <c r="G195" s="1"/>
    </row>
    <row r="196" spans="5:7" ht="13.5">
      <c r="E196" s="1" t="s">
        <v>4</v>
      </c>
      <c r="F196" s="1" t="s">
        <v>4</v>
      </c>
      <c r="G196" s="1" t="s">
        <v>183</v>
      </c>
    </row>
    <row r="197" spans="5:6" ht="13.5">
      <c r="E197" s="10"/>
      <c r="F197" s="10"/>
    </row>
    <row r="198" spans="2:7" ht="13.5">
      <c r="B198" t="s">
        <v>184</v>
      </c>
      <c r="E198" s="10">
        <v>4925</v>
      </c>
      <c r="F198" s="10">
        <v>4746</v>
      </c>
      <c r="G198" s="21">
        <f>(E198-F198)/F198</f>
        <v>0.03771597134428993</v>
      </c>
    </row>
    <row r="199" spans="2:7" ht="13.5">
      <c r="B199" t="s">
        <v>204</v>
      </c>
      <c r="E199" s="10">
        <v>237</v>
      </c>
      <c r="F199" s="10">
        <v>56</v>
      </c>
      <c r="G199" s="21">
        <f>(E199-F199)/F199</f>
        <v>3.232142857142857</v>
      </c>
    </row>
    <row r="200" spans="5:6" ht="13.5">
      <c r="E200" s="10"/>
      <c r="F200" s="10"/>
    </row>
    <row r="201" spans="2:9" ht="57.75" customHeight="1">
      <c r="B201" s="26" t="s">
        <v>238</v>
      </c>
      <c r="C201" s="26"/>
      <c r="D201" s="26"/>
      <c r="E201" s="26"/>
      <c r="F201" s="26"/>
      <c r="G201" s="26"/>
      <c r="H201" s="26"/>
      <c r="I201" s="26"/>
    </row>
    <row r="202" spans="5:6" ht="13.5">
      <c r="E202" s="10"/>
      <c r="F202" s="10"/>
    </row>
    <row r="203" spans="5:6" ht="13.5">
      <c r="E203" s="10"/>
      <c r="F203" s="10"/>
    </row>
    <row r="204" spans="1:2" ht="13.5">
      <c r="A204" t="s">
        <v>185</v>
      </c>
      <c r="B204" s="7" t="s">
        <v>186</v>
      </c>
    </row>
    <row r="206" spans="2:9" ht="28.5" customHeight="1">
      <c r="B206" s="26" t="s">
        <v>187</v>
      </c>
      <c r="C206" s="26"/>
      <c r="D206" s="26"/>
      <c r="E206" s="26"/>
      <c r="F206" s="26"/>
      <c r="G206" s="26"/>
      <c r="H206" s="26"/>
      <c r="I206" s="26"/>
    </row>
    <row r="209" spans="1:2" ht="13.5">
      <c r="A209" t="s">
        <v>190</v>
      </c>
      <c r="B209" s="7" t="s">
        <v>188</v>
      </c>
    </row>
    <row r="211" spans="2:9" ht="33.75" customHeight="1">
      <c r="B211" s="26" t="s">
        <v>189</v>
      </c>
      <c r="C211" s="26"/>
      <c r="D211" s="26"/>
      <c r="E211" s="26"/>
      <c r="F211" s="26"/>
      <c r="G211" s="26"/>
      <c r="H211" s="26"/>
      <c r="I211" s="26"/>
    </row>
    <row r="214" spans="1:2" ht="13.5">
      <c r="A214" t="s">
        <v>193</v>
      </c>
      <c r="B214" s="7" t="s">
        <v>191</v>
      </c>
    </row>
    <row r="216" ht="13.5">
      <c r="B216" t="s">
        <v>192</v>
      </c>
    </row>
    <row r="219" spans="1:2" ht="13.5">
      <c r="A219" t="s">
        <v>195</v>
      </c>
      <c r="B219" s="7" t="s">
        <v>105</v>
      </c>
    </row>
    <row r="221" spans="2:9" ht="31.5" customHeight="1">
      <c r="B221" s="26" t="s">
        <v>194</v>
      </c>
      <c r="C221" s="26"/>
      <c r="D221" s="26"/>
      <c r="E221" s="26"/>
      <c r="F221" s="26"/>
      <c r="G221" s="26"/>
      <c r="H221" s="26"/>
      <c r="I221" s="26"/>
    </row>
    <row r="225" ht="13.5">
      <c r="B225" s="7" t="s">
        <v>196</v>
      </c>
    </row>
    <row r="229" ht="13.5">
      <c r="B229" s="7" t="s">
        <v>197</v>
      </c>
    </row>
    <row r="230" ht="13.5">
      <c r="B230" s="7" t="s">
        <v>198</v>
      </c>
    </row>
    <row r="231" ht="13.5">
      <c r="B231" s="7" t="s">
        <v>199</v>
      </c>
    </row>
    <row r="232" ht="13.5">
      <c r="B232" s="7" t="s">
        <v>200</v>
      </c>
    </row>
  </sheetData>
  <mergeCells count="26">
    <mergeCell ref="B123:I123"/>
    <mergeCell ref="B133:I133"/>
    <mergeCell ref="B144:I144"/>
    <mergeCell ref="B161:I161"/>
    <mergeCell ref="B9:I9"/>
    <mergeCell ref="B14:I14"/>
    <mergeCell ref="B19:I19"/>
    <mergeCell ref="B24:I24"/>
    <mergeCell ref="B29:I29"/>
    <mergeCell ref="B34:I34"/>
    <mergeCell ref="B70:I70"/>
    <mergeCell ref="B75:I75"/>
    <mergeCell ref="B221:I221"/>
    <mergeCell ref="B44:I44"/>
    <mergeCell ref="B108:I108"/>
    <mergeCell ref="B113:I113"/>
    <mergeCell ref="B118:I118"/>
    <mergeCell ref="B179:I179"/>
    <mergeCell ref="B80:I80"/>
    <mergeCell ref="B85:I85"/>
    <mergeCell ref="B98:I98"/>
    <mergeCell ref="B103:I103"/>
    <mergeCell ref="B201:I201"/>
    <mergeCell ref="B146:I146"/>
    <mergeCell ref="B206:I206"/>
    <mergeCell ref="B211:I211"/>
  </mergeCells>
  <printOptions/>
  <pageMargins left="0.75" right="0.75" top="0.75" bottom="0.75"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Palette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Palette</dc:creator>
  <cp:keywords/>
  <dc:description/>
  <cp:lastModifiedBy>Affin Merchant Bank Berhad</cp:lastModifiedBy>
  <cp:lastPrinted>2002-11-29T03:46:52Z</cp:lastPrinted>
  <dcterms:created xsi:type="dcterms:W3CDTF">2002-09-05T08:42:56Z</dcterms:created>
  <dcterms:modified xsi:type="dcterms:W3CDTF">2002-11-28T09:56:30Z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